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D29B590A-94FF-441F-B9C3-CEB45456023A}" xr6:coauthVersionLast="44" xr6:coauthVersionMax="45" xr10:uidLastSave="{00000000-0000-0000-0000-000000000000}"/>
  <bookViews>
    <workbookView xWindow="-108" yWindow="-108" windowWidth="23256" windowHeight="12576" tabRatio="723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M3" i="5" l="1"/>
  <c r="N5" i="5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N3" i="5" l="1"/>
  <c r="O14" i="5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O3" i="5" l="1"/>
  <c r="P80" i="5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3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Q67" i="5" l="1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<sst xmlns="http://schemas.openxmlformats.org/spreadsheetml/2006/main" count="415" uniqueCount="72">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</sst>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tabSelected="1" workbookViewId="0">
      <pane xSplit="4" ySplit="2" topLeftCell="AQ81" activePane="bottomRight" state="frozen"/>
      <selection activeCell="B1" sqref="B1"/>
      <selection pane="topRight" activeCell="D1" sqref="D1"/>
      <selection pane="bottomLeft" activeCell="B3" sqref="B3"/>
      <selection pane="bottomRight" activeCell="BH78" sqref="BH78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51">
        <v>43837</v>
      </c>
      <c r="F1" s="152"/>
      <c r="G1" s="152"/>
      <c r="H1" s="152"/>
      <c r="I1" s="153"/>
      <c r="J1" s="148">
        <v>43844</v>
      </c>
      <c r="K1" s="149"/>
      <c r="L1" s="149"/>
      <c r="M1" s="149"/>
      <c r="N1" s="149"/>
      <c r="O1" s="151">
        <v>43851</v>
      </c>
      <c r="P1" s="152"/>
      <c r="Q1" s="152"/>
      <c r="R1" s="152"/>
      <c r="S1" s="153"/>
      <c r="T1" s="148">
        <v>43858</v>
      </c>
      <c r="U1" s="149"/>
      <c r="V1" s="149"/>
      <c r="W1" s="149"/>
      <c r="X1" s="149"/>
      <c r="Y1" s="148">
        <v>43865</v>
      </c>
      <c r="Z1" s="149"/>
      <c r="AA1" s="149"/>
      <c r="AB1" s="149"/>
      <c r="AC1" s="149"/>
      <c r="AD1" s="148">
        <v>43872</v>
      </c>
      <c r="AE1" s="149"/>
      <c r="AF1" s="149"/>
      <c r="AG1" s="149"/>
      <c r="AH1" s="150"/>
      <c r="AI1" s="148">
        <v>43879</v>
      </c>
      <c r="AJ1" s="149"/>
      <c r="AK1" s="149"/>
      <c r="AL1" s="149"/>
      <c r="AM1" s="150"/>
      <c r="AN1" s="148">
        <v>43886</v>
      </c>
      <c r="AO1" s="149"/>
      <c r="AP1" s="149"/>
      <c r="AQ1" s="149"/>
      <c r="AR1" s="150"/>
      <c r="AS1" s="148">
        <v>43893</v>
      </c>
      <c r="AT1" s="149"/>
      <c r="AU1" s="149"/>
      <c r="AV1" s="149"/>
      <c r="AW1" s="150"/>
      <c r="AX1" s="148">
        <v>43900</v>
      </c>
      <c r="AY1" s="149"/>
      <c r="AZ1" s="149"/>
      <c r="BA1" s="149"/>
      <c r="BB1" s="150"/>
      <c r="BC1" s="148">
        <v>43984</v>
      </c>
      <c r="BD1" s="149"/>
      <c r="BE1" s="149"/>
      <c r="BF1" s="149"/>
      <c r="BG1" s="150"/>
      <c r="BH1" s="148">
        <v>43991</v>
      </c>
      <c r="BI1" s="149"/>
      <c r="BJ1" s="149"/>
      <c r="BK1" s="149"/>
      <c r="BL1" s="150"/>
      <c r="BM1" s="143"/>
      <c r="BN1" s="144"/>
      <c r="BO1" s="144"/>
      <c r="BP1" s="144"/>
      <c r="BQ1" s="145"/>
      <c r="BR1" s="143"/>
      <c r="BS1" s="144"/>
      <c r="BT1" s="144"/>
      <c r="BU1" s="144"/>
      <c r="BV1" s="145"/>
      <c r="BW1" s="143"/>
      <c r="BX1" s="144"/>
      <c r="BY1" s="144"/>
      <c r="BZ1" s="144"/>
      <c r="CA1" s="145"/>
      <c r="CB1" s="143"/>
      <c r="CC1" s="144"/>
      <c r="CD1" s="144"/>
      <c r="CE1" s="144"/>
      <c r="CF1" s="145"/>
      <c r="CG1" s="143"/>
      <c r="CH1" s="144"/>
      <c r="CI1" s="144"/>
      <c r="CJ1" s="144"/>
      <c r="CK1" s="145"/>
      <c r="CL1" s="143"/>
      <c r="CM1" s="144"/>
      <c r="CN1" s="144"/>
      <c r="CO1" s="144"/>
      <c r="CP1" s="145"/>
      <c r="CQ1" s="143"/>
      <c r="CR1" s="144"/>
      <c r="CS1" s="144"/>
      <c r="CT1" s="144"/>
      <c r="CU1" s="145"/>
      <c r="CV1" s="143"/>
      <c r="CW1" s="144"/>
      <c r="CX1" s="144"/>
      <c r="CY1" s="144"/>
      <c r="CZ1" s="145"/>
      <c r="DA1" s="143"/>
      <c r="DB1" s="144"/>
      <c r="DC1" s="144"/>
      <c r="DD1" s="144"/>
      <c r="DE1" s="145"/>
      <c r="DF1" s="143"/>
      <c r="DG1" s="144"/>
      <c r="DH1" s="144"/>
      <c r="DI1" s="144"/>
      <c r="DJ1" s="145"/>
      <c r="DK1" s="143"/>
      <c r="DL1" s="144"/>
      <c r="DM1" s="144"/>
      <c r="DN1" s="144"/>
      <c r="DO1" s="145"/>
      <c r="DP1" s="143"/>
      <c r="DQ1" s="144"/>
      <c r="DR1" s="144"/>
      <c r="DS1" s="144"/>
      <c r="DT1" s="145"/>
      <c r="DU1" s="143"/>
      <c r="DV1" s="144"/>
      <c r="DW1" s="144"/>
      <c r="DX1" s="144"/>
      <c r="DY1" s="145"/>
      <c r="DZ1" s="143"/>
      <c r="EA1" s="144"/>
      <c r="EB1" s="144"/>
      <c r="EC1" s="144"/>
      <c r="ED1" s="145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>
        <v>0</v>
      </c>
      <c r="AT11" s="24"/>
      <c r="AU11" s="24"/>
      <c r="AV11" s="24"/>
      <c r="AW11" s="25"/>
      <c r="AX11" s="24">
        <v>3</v>
      </c>
      <c r="AY11" s="24"/>
      <c r="AZ11" s="24"/>
      <c r="BA11" s="24"/>
      <c r="BB11" s="25"/>
      <c r="BC11" s="24">
        <v>0</v>
      </c>
      <c r="BD11" s="24"/>
      <c r="BE11" s="24"/>
      <c r="BF11" s="24"/>
      <c r="BG11" s="25"/>
      <c r="BH11" s="24">
        <v>0</v>
      </c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7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>
        <v>0</v>
      </c>
      <c r="AT12" s="26"/>
      <c r="AU12" s="26"/>
      <c r="AV12" s="26"/>
      <c r="AW12" s="27"/>
      <c r="AX12" s="26">
        <v>0</v>
      </c>
      <c r="AY12" s="26"/>
      <c r="AZ12" s="26"/>
      <c r="BA12" s="26"/>
      <c r="BB12" s="27"/>
      <c r="BC12" s="26">
        <v>0</v>
      </c>
      <c r="BD12" s="26"/>
      <c r="BE12" s="26"/>
      <c r="BF12" s="26"/>
      <c r="BG12" s="27"/>
      <c r="BH12" s="26">
        <v>0</v>
      </c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3</v>
      </c>
      <c r="EF12" s="116">
        <f>SUM(EE11-EE12)</f>
        <v>4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>
        <v>0</v>
      </c>
      <c r="AT13" s="26"/>
      <c r="AU13" s="26"/>
      <c r="AV13" s="26"/>
      <c r="AW13" s="27"/>
      <c r="AX13" s="26">
        <v>0</v>
      </c>
      <c r="AY13" s="26"/>
      <c r="AZ13" s="26"/>
      <c r="BA13" s="26"/>
      <c r="BB13" s="27"/>
      <c r="BC13" s="26">
        <v>0</v>
      </c>
      <c r="BD13" s="26"/>
      <c r="BE13" s="26"/>
      <c r="BF13" s="26"/>
      <c r="BG13" s="27"/>
      <c r="BH13" s="26">
        <v>0</v>
      </c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3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>
        <v>0</v>
      </c>
      <c r="AT14" s="26"/>
      <c r="AU14" s="26"/>
      <c r="AV14" s="26"/>
      <c r="AW14" s="27"/>
      <c r="AX14" s="26">
        <v>0</v>
      </c>
      <c r="AY14" s="26"/>
      <c r="AZ14" s="26"/>
      <c r="BA14" s="26"/>
      <c r="BB14" s="27"/>
      <c r="BC14" s="26">
        <v>0</v>
      </c>
      <c r="BD14" s="26"/>
      <c r="BE14" s="26"/>
      <c r="BF14" s="26"/>
      <c r="BG14" s="27"/>
      <c r="BH14" s="26">
        <v>1</v>
      </c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2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>
        <v>4</v>
      </c>
      <c r="AT15" s="26"/>
      <c r="AU15" s="26"/>
      <c r="AV15" s="26"/>
      <c r="AW15" s="27"/>
      <c r="AX15" s="26">
        <v>4</v>
      </c>
      <c r="AY15" s="26"/>
      <c r="AZ15" s="26"/>
      <c r="BA15" s="26"/>
      <c r="BB15" s="27"/>
      <c r="BC15" s="26">
        <v>4</v>
      </c>
      <c r="BD15" s="26"/>
      <c r="BE15" s="26"/>
      <c r="BF15" s="26"/>
      <c r="BG15" s="27"/>
      <c r="BH15" s="26">
        <v>3</v>
      </c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44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>
        <v>1</v>
      </c>
      <c r="AT16" s="26">
        <v>109</v>
      </c>
      <c r="AU16" s="26">
        <v>112</v>
      </c>
      <c r="AV16" s="26">
        <v>11</v>
      </c>
      <c r="AW16" s="27"/>
      <c r="AX16" s="26">
        <v>49</v>
      </c>
      <c r="AY16" s="26">
        <v>0</v>
      </c>
      <c r="AZ16" s="26">
        <v>0</v>
      </c>
      <c r="BA16" s="26">
        <v>0</v>
      </c>
      <c r="BB16" s="27"/>
      <c r="BC16" s="26">
        <v>50</v>
      </c>
      <c r="BD16" s="26">
        <v>47</v>
      </c>
      <c r="BE16" s="26">
        <v>80</v>
      </c>
      <c r="BF16" s="26">
        <v>117</v>
      </c>
      <c r="BG16" s="27"/>
      <c r="BH16" s="26">
        <v>34</v>
      </c>
      <c r="BI16" s="26">
        <v>48</v>
      </c>
      <c r="BJ16" s="26">
        <v>25</v>
      </c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2739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>
        <f>IF(AS16&lt;&gt;"",AVERAGE($E$16:AS16),"")</f>
        <v>68.566666666666663</v>
      </c>
      <c r="AT17" s="111">
        <f>IF(AT16&lt;&gt;"",AVERAGE($E$16:AT16),"")</f>
        <v>69.870967741935488</v>
      </c>
      <c r="AU17" s="111">
        <f>IF(AU16&lt;&gt;"",AVERAGE($E$16:AU16),"")</f>
        <v>71.1875</v>
      </c>
      <c r="AV17" s="111">
        <f>IF(AV16&lt;&gt;"",AVERAGE($E$16:AV16),"")</f>
        <v>69.36363636363636</v>
      </c>
      <c r="AW17" s="112" t="str">
        <f>IF(AW16&lt;&gt;"",AVERAGE($E$16:AW16),"")</f>
        <v/>
      </c>
      <c r="AX17" s="111">
        <f>IF(AX16&lt;&gt;"",AVERAGE($E$16:AX16),"")</f>
        <v>68.764705882352942</v>
      </c>
      <c r="AY17" s="111">
        <f>IF(AY16&lt;&gt;"",AVERAGE($E$16:AY16),"")</f>
        <v>66.8</v>
      </c>
      <c r="AZ17" s="111">
        <f>IF(AZ16&lt;&gt;"",AVERAGE($E$16:AZ16),"")</f>
        <v>64.944444444444443</v>
      </c>
      <c r="BA17" s="111">
        <f>IF(BA16&lt;&gt;"",AVERAGE($E$16:BA16),"")</f>
        <v>63.189189189189186</v>
      </c>
      <c r="BB17" s="112" t="str">
        <f>IF(BB16&lt;&gt;"",AVERAGE($E$16:BB16),"")</f>
        <v/>
      </c>
      <c r="BC17" s="111">
        <f>IF(BC16&lt;&gt;"",AVERAGE($E$16:BC16),"")</f>
        <v>62.842105263157897</v>
      </c>
      <c r="BD17" s="111">
        <f>IF(BD16&lt;&gt;"",AVERAGE($E$16:BD16),"")</f>
        <v>62.435897435897438</v>
      </c>
      <c r="BE17" s="111">
        <f>IF(BE16&lt;&gt;"",AVERAGE($E$16:BE16),"")</f>
        <v>62.875</v>
      </c>
      <c r="BF17" s="111">
        <f>IF(BF16&lt;&gt;"",AVERAGE($E$16:BF16),"")</f>
        <v>64.195121951219505</v>
      </c>
      <c r="BG17" s="112" t="str">
        <f>IF(BG16&lt;&gt;"",AVERAGE($E$16:BG16),"")</f>
        <v/>
      </c>
      <c r="BH17" s="111">
        <f>IF(BH16&lt;&gt;"",AVERAGE($E$16:BH16),"")</f>
        <v>63.476190476190474</v>
      </c>
      <c r="BI17" s="111">
        <f>IF(BI16&lt;&gt;"",AVERAGE($E$16:BI16),"")</f>
        <v>63.116279069767444</v>
      </c>
      <c r="BJ17" s="111">
        <f>IF(BJ16&lt;&gt;"",AVERAGE($E$16:BJ16),"")</f>
        <v>62.25</v>
      </c>
      <c r="BK17" s="111" t="str">
        <f>IF(BK16&lt;&gt;"",AVERAGE($E$16:BK16),"")</f>
        <v/>
      </c>
      <c r="BL17" s="112" t="str">
        <f>IF(BL16&lt;&gt;"",AVERAGE($E$16:BL16),"")</f>
        <v/>
      </c>
      <c r="BM17" s="111" t="str">
        <f>IF(BM16&lt;&gt;"",AVERAGE($E$16:BM16),"")</f>
        <v/>
      </c>
      <c r="BN17" s="111" t="str">
        <f>IF(BN16&lt;&gt;"",AVERAGE($E$16:BN16),"")</f>
        <v/>
      </c>
      <c r="BO17" s="111" t="str">
        <f>IF(BO16&lt;&gt;"",AVERAGE($E$16:BO16),"")</f>
        <v/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62.25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>
        <v>1</v>
      </c>
      <c r="AY19" s="57"/>
      <c r="AZ19" s="57"/>
      <c r="BA19" s="58"/>
      <c r="BB19" s="59"/>
      <c r="BC19" s="57">
        <v>1</v>
      </c>
      <c r="BD19" s="57"/>
      <c r="BE19" s="57"/>
      <c r="BF19" s="58"/>
      <c r="BG19" s="59"/>
      <c r="BH19" s="57">
        <v>1</v>
      </c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14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>
        <v>0</v>
      </c>
      <c r="AY20" s="3"/>
      <c r="AZ20" s="3"/>
      <c r="BA20" s="1"/>
      <c r="BB20" s="2"/>
      <c r="BC20" s="3">
        <v>0</v>
      </c>
      <c r="BD20" s="3"/>
      <c r="BE20" s="3"/>
      <c r="BF20" s="1"/>
      <c r="BG20" s="2"/>
      <c r="BH20" s="3">
        <v>1</v>
      </c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2</v>
      </c>
      <c r="EF20" s="116">
        <f>SUM(EE19-EE20)</f>
        <v>12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>
        <v>0</v>
      </c>
      <c r="AY21" s="3"/>
      <c r="AZ21" s="3"/>
      <c r="BA21" s="1"/>
      <c r="BB21" s="2"/>
      <c r="BC21" s="3">
        <v>0</v>
      </c>
      <c r="BD21" s="3"/>
      <c r="BE21" s="3"/>
      <c r="BF21" s="1"/>
      <c r="BG21" s="2"/>
      <c r="BH21" s="3">
        <v>1</v>
      </c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2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>
        <v>1</v>
      </c>
      <c r="AY22" s="3"/>
      <c r="AZ22" s="3"/>
      <c r="BA22" s="1"/>
      <c r="BB22" s="2"/>
      <c r="BC22" s="3">
        <v>0</v>
      </c>
      <c r="BD22" s="3"/>
      <c r="BE22" s="3"/>
      <c r="BF22" s="1"/>
      <c r="BG22" s="2"/>
      <c r="BH22" s="3">
        <v>0</v>
      </c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9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>
        <v>4</v>
      </c>
      <c r="AY23" s="3"/>
      <c r="AZ23" s="3"/>
      <c r="BA23" s="1"/>
      <c r="BB23" s="2"/>
      <c r="BC23" s="3">
        <v>4</v>
      </c>
      <c r="BD23" s="3"/>
      <c r="BE23" s="3"/>
      <c r="BF23" s="1"/>
      <c r="BG23" s="2"/>
      <c r="BH23" s="3">
        <v>3</v>
      </c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41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>
        <v>8</v>
      </c>
      <c r="AY24" s="3">
        <v>0</v>
      </c>
      <c r="AZ24" s="3">
        <v>44</v>
      </c>
      <c r="BA24" s="1">
        <v>9</v>
      </c>
      <c r="BB24" s="2"/>
      <c r="BC24" s="3">
        <v>122</v>
      </c>
      <c r="BD24" s="3">
        <v>92</v>
      </c>
      <c r="BE24" s="3">
        <v>0</v>
      </c>
      <c r="BF24" s="1">
        <v>109</v>
      </c>
      <c r="BG24" s="2"/>
      <c r="BH24" s="3">
        <v>113</v>
      </c>
      <c r="BI24" s="3">
        <v>0</v>
      </c>
      <c r="BJ24" s="3">
        <v>39</v>
      </c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1483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>
        <f>IF(AX24&lt;&gt;"",AVERAGE($E24:AX24),"")</f>
        <v>30.806451612903224</v>
      </c>
      <c r="AY25" s="84">
        <f>IF(AY24&lt;&gt;"",AVERAGE($E24:AY24),"")</f>
        <v>29.84375</v>
      </c>
      <c r="AZ25" s="84">
        <f>IF(AZ24&lt;&gt;"",AVERAGE($E24:AZ24),"")</f>
        <v>30.272727272727273</v>
      </c>
      <c r="BA25" s="84">
        <f>IF(BA24&lt;&gt;"",AVERAGE($E24:BA24),"")</f>
        <v>29.647058823529413</v>
      </c>
      <c r="BB25" s="129" t="str">
        <f>IF(BB24&lt;&gt;"",AVERAGE($E24:BB24),"")</f>
        <v/>
      </c>
      <c r="BC25" s="84">
        <f>IF(BC24&lt;&gt;"",AVERAGE($E24:BC24),"")</f>
        <v>32.285714285714285</v>
      </c>
      <c r="BD25" s="84">
        <f>IF(BD24&lt;&gt;"",AVERAGE($E24:BD24),"")</f>
        <v>33.944444444444443</v>
      </c>
      <c r="BE25" s="84">
        <f>IF(BE24&lt;&gt;"",AVERAGE($E24:BE24),"")</f>
        <v>33.027027027027025</v>
      </c>
      <c r="BF25" s="84">
        <f>IF(BF24&lt;&gt;"",AVERAGE($E24:BF24),"")</f>
        <v>35.026315789473685</v>
      </c>
      <c r="BG25" s="129" t="str">
        <f>IF(BG24&lt;&gt;"",AVERAGE($E24:BG24),"")</f>
        <v/>
      </c>
      <c r="BH25" s="84">
        <f>IF(BH24&lt;&gt;"",AVERAGE($E24:BH24),"")</f>
        <v>37.025641025641029</v>
      </c>
      <c r="BI25" s="84">
        <f>IF(BI24&lt;&gt;"",AVERAGE($E24:BI24),"")</f>
        <v>36.1</v>
      </c>
      <c r="BJ25" s="84">
        <f>IF(BJ24&lt;&gt;"",AVERAGE($E24:BJ24),"")</f>
        <v>36.170731707317074</v>
      </c>
      <c r="BK25" s="84" t="str">
        <f>IF(BK24&lt;&gt;"",AVERAGE($E24:BK24),"")</f>
        <v/>
      </c>
      <c r="BL25" s="129" t="str">
        <f>IF(BL24&lt;&gt;"",AVERAGE($E24:BL24),"")</f>
        <v/>
      </c>
      <c r="BM25" s="84" t="str">
        <f>IF(BM24&lt;&gt;"",AVERAGE($E24:BM24),"")</f>
        <v/>
      </c>
      <c r="BN25" s="84" t="str">
        <f>IF(BN24&lt;&gt;"",AVERAGE($E24:BN24),"")</f>
        <v/>
      </c>
      <c r="BO25" s="84" t="str">
        <f>IF(BO24&lt;&gt;"",AVERAGE($E24:BO24),"")</f>
        <v/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36.170731707317074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>
        <v>0</v>
      </c>
      <c r="BD27" s="24"/>
      <c r="BE27" s="24"/>
      <c r="BF27" s="24"/>
      <c r="BG27" s="25"/>
      <c r="BH27" s="24">
        <v>0</v>
      </c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>
        <v>0</v>
      </c>
      <c r="BD28" s="26"/>
      <c r="BE28" s="26"/>
      <c r="BF28" s="26"/>
      <c r="BG28" s="27"/>
      <c r="BH28" s="26">
        <v>0</v>
      </c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3</v>
      </c>
      <c r="EF28" s="116">
        <f>SUM(EE27-EE28)</f>
        <v>0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>
        <v>0</v>
      </c>
      <c r="BD29" s="26"/>
      <c r="BE29" s="26"/>
      <c r="BF29" s="26"/>
      <c r="BG29" s="27"/>
      <c r="BH29" s="26">
        <v>0</v>
      </c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4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>
        <v>0</v>
      </c>
      <c r="BD30" s="26"/>
      <c r="BE30" s="26"/>
      <c r="BF30" s="26"/>
      <c r="BG30" s="27"/>
      <c r="BH30" s="26">
        <v>1</v>
      </c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5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>
        <v>4</v>
      </c>
      <c r="BD31" s="26"/>
      <c r="BE31" s="26"/>
      <c r="BF31" s="26"/>
      <c r="BG31" s="27"/>
      <c r="BH31" s="26">
        <v>3</v>
      </c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33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>
        <v>132</v>
      </c>
      <c r="BD32" s="26">
        <v>78</v>
      </c>
      <c r="BE32" s="26">
        <v>133</v>
      </c>
      <c r="BF32" s="26">
        <v>133</v>
      </c>
      <c r="BG32" s="27"/>
      <c r="BH32" s="26">
        <v>54</v>
      </c>
      <c r="BI32" s="26">
        <v>40</v>
      </c>
      <c r="BJ32" s="26">
        <v>42</v>
      </c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2063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>
        <f>IF(BC32&lt;&gt;"",AVERAGE($E32:BC32),"")</f>
        <v>58.629629629629626</v>
      </c>
      <c r="BD33" s="111">
        <f>IF(BD32&lt;&gt;"",AVERAGE($E32:BD32),"")</f>
        <v>59.321428571428569</v>
      </c>
      <c r="BE33" s="111">
        <f>IF(BE32&lt;&gt;"",AVERAGE($E32:BE32),"")</f>
        <v>61.862068965517238</v>
      </c>
      <c r="BF33" s="111">
        <f>IF(BF32&lt;&gt;"",AVERAGE($E32:BF32),"")</f>
        <v>64.233333333333334</v>
      </c>
      <c r="BG33" s="112" t="str">
        <f>IF(BG32&lt;&gt;"",AVERAGE($E32:BG32),"")</f>
        <v/>
      </c>
      <c r="BH33" s="111">
        <f>IF(BH32&lt;&gt;"",AVERAGE($E32:BH32),"")</f>
        <v>63.903225806451616</v>
      </c>
      <c r="BI33" s="111">
        <f>IF(BI32&lt;&gt;"",AVERAGE($E32:BI32),"")</f>
        <v>63.15625</v>
      </c>
      <c r="BJ33" s="111">
        <f>IF(BJ32&lt;&gt;"",AVERAGE($E32:BJ32),"")</f>
        <v>62.515151515151516</v>
      </c>
      <c r="BK33" s="111" t="str">
        <f>IF(BK32&lt;&gt;"",AVERAGE($E32:BK32),"")</f>
        <v/>
      </c>
      <c r="BL33" s="112" t="str">
        <f>IF(BL32&lt;&gt;"",AVERAGE($E32:BL32),"")</f>
        <v/>
      </c>
      <c r="BM33" s="111" t="str">
        <f>IF(BM32&lt;&gt;"",AVERAGE($E32:BM32),"")</f>
        <v/>
      </c>
      <c r="BN33" s="111" t="str">
        <f>IF(BN32&lt;&gt;"",AVERAGE($E32:BN32),"")</f>
        <v/>
      </c>
      <c r="BO33" s="111" t="str">
        <f>IF(BO32&lt;&gt;"",AVERAGE($E32:BO32),"")</f>
        <v/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62.515151515151516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>
        <v>2</v>
      </c>
      <c r="AT35" s="57"/>
      <c r="AU35" s="57"/>
      <c r="AV35" s="58"/>
      <c r="AW35" s="59"/>
      <c r="AX35" s="57">
        <v>0</v>
      </c>
      <c r="AY35" s="57"/>
      <c r="AZ35" s="57"/>
      <c r="BA35" s="58"/>
      <c r="BB35" s="59"/>
      <c r="BC35" s="57">
        <v>1</v>
      </c>
      <c r="BD35" s="57"/>
      <c r="BE35" s="57"/>
      <c r="BF35" s="58"/>
      <c r="BG35" s="59"/>
      <c r="BH35" s="57">
        <v>0</v>
      </c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14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>
        <v>0</v>
      </c>
      <c r="AT36" s="3"/>
      <c r="AU36" s="3"/>
      <c r="AV36" s="1"/>
      <c r="AW36" s="2"/>
      <c r="AX36" s="3">
        <v>1</v>
      </c>
      <c r="AY36" s="3"/>
      <c r="AZ36" s="3"/>
      <c r="BA36" s="1"/>
      <c r="BB36" s="2"/>
      <c r="BC36" s="3">
        <v>0</v>
      </c>
      <c r="BD36" s="3"/>
      <c r="BE36" s="3"/>
      <c r="BF36" s="1"/>
      <c r="BG36" s="2"/>
      <c r="BH36" s="3">
        <v>1</v>
      </c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4</v>
      </c>
      <c r="EF36" s="116">
        <f>SUM(EE35-EE36)</f>
        <v>10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>
        <v>0</v>
      </c>
      <c r="AT37" s="3"/>
      <c r="AU37" s="3"/>
      <c r="AV37" s="1"/>
      <c r="AW37" s="2"/>
      <c r="AX37" s="3">
        <v>3</v>
      </c>
      <c r="AY37" s="3"/>
      <c r="AZ37" s="3"/>
      <c r="BA37" s="1"/>
      <c r="BB37" s="2"/>
      <c r="BC37" s="3">
        <v>0</v>
      </c>
      <c r="BD37" s="3"/>
      <c r="BE37" s="3"/>
      <c r="BF37" s="1"/>
      <c r="BG37" s="2"/>
      <c r="BH37" s="3">
        <v>1</v>
      </c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6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>
        <v>2</v>
      </c>
      <c r="AT38" s="3"/>
      <c r="AU38" s="3"/>
      <c r="AV38" s="1"/>
      <c r="AW38" s="2"/>
      <c r="AX38" s="3">
        <v>3</v>
      </c>
      <c r="AY38" s="3"/>
      <c r="AZ38" s="3"/>
      <c r="BA38" s="1"/>
      <c r="BB38" s="2"/>
      <c r="BC38" s="3">
        <v>0</v>
      </c>
      <c r="BD38" s="3"/>
      <c r="BE38" s="3"/>
      <c r="BF38" s="1"/>
      <c r="BG38" s="2"/>
      <c r="BH38" s="3">
        <v>0</v>
      </c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10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>
        <v>4</v>
      </c>
      <c r="AT39" s="3"/>
      <c r="AU39" s="3"/>
      <c r="AV39" s="1"/>
      <c r="AW39" s="2"/>
      <c r="AX39" s="3">
        <v>4</v>
      </c>
      <c r="AY39" s="3"/>
      <c r="AZ39" s="3"/>
      <c r="BA39" s="1"/>
      <c r="BB39" s="2"/>
      <c r="BC39" s="3">
        <v>3</v>
      </c>
      <c r="BD39" s="3"/>
      <c r="BE39" s="3"/>
      <c r="BF39" s="1"/>
      <c r="BG39" s="2"/>
      <c r="BH39" s="3">
        <v>3</v>
      </c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43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>
        <v>81</v>
      </c>
      <c r="AT40" s="3">
        <v>104</v>
      </c>
      <c r="AU40" s="3">
        <v>0</v>
      </c>
      <c r="AV40" s="1">
        <v>0</v>
      </c>
      <c r="AW40" s="2"/>
      <c r="AX40" s="3">
        <v>39</v>
      </c>
      <c r="AY40" s="3">
        <v>42</v>
      </c>
      <c r="AZ40" s="3">
        <v>19</v>
      </c>
      <c r="BA40" s="1">
        <v>67</v>
      </c>
      <c r="BB40" s="2"/>
      <c r="BC40" s="3">
        <v>0</v>
      </c>
      <c r="BD40" s="3"/>
      <c r="BE40" s="3">
        <v>61</v>
      </c>
      <c r="BF40" s="1">
        <v>135</v>
      </c>
      <c r="BG40" s="2"/>
      <c r="BH40" s="3">
        <v>35</v>
      </c>
      <c r="BI40" s="3">
        <v>142</v>
      </c>
      <c r="BJ40" s="3">
        <v>51</v>
      </c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2215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>
        <f>IF(AS40&lt;&gt;"",AVERAGE($E40:AS40),"")</f>
        <v>50.666666666666664</v>
      </c>
      <c r="AT41" s="84">
        <f>IF(AT40&lt;&gt;"",AVERAGE($E40:AT40),"")</f>
        <v>52.387096774193552</v>
      </c>
      <c r="AU41" s="84">
        <f>IF(AU40&lt;&gt;"",AVERAGE($E40:AU40),"")</f>
        <v>50.75</v>
      </c>
      <c r="AV41" s="84">
        <f>IF(AV40&lt;&gt;"",AVERAGE($E40:AV40),"")</f>
        <v>49.212121212121211</v>
      </c>
      <c r="AW41" s="129" t="str">
        <f>IF(AW40&lt;&gt;"",AVERAGE($E40:AW40),"")</f>
        <v/>
      </c>
      <c r="AX41" s="84">
        <f>IF(AX40&lt;&gt;"",AVERAGE($E40:AX40),"")</f>
        <v>48.911764705882355</v>
      </c>
      <c r="AY41" s="84">
        <f>IF(AY40&lt;&gt;"",AVERAGE($E40:AY40),"")</f>
        <v>48.714285714285715</v>
      </c>
      <c r="AZ41" s="84">
        <f>IF(AZ40&lt;&gt;"",AVERAGE($E40:AZ40),"")</f>
        <v>47.888888888888886</v>
      </c>
      <c r="BA41" s="84">
        <f>IF(BA40&lt;&gt;"",AVERAGE($E40:BA40),"")</f>
        <v>48.405405405405403</v>
      </c>
      <c r="BB41" s="129" t="str">
        <f>IF(BB40&lt;&gt;"",AVERAGE($E40:BB40),"")</f>
        <v/>
      </c>
      <c r="BC41" s="84">
        <f>IF(BC40&lt;&gt;"",AVERAGE($E40:BC40),"")</f>
        <v>47.131578947368418</v>
      </c>
      <c r="BD41" s="84" t="str">
        <f>IF(BD40&lt;&gt;"",AVERAGE($E40:BD40),"")</f>
        <v/>
      </c>
      <c r="BE41" s="84">
        <f>IF(BE40&lt;&gt;"",AVERAGE($E40:BE40),"")</f>
        <v>47.487179487179489</v>
      </c>
      <c r="BF41" s="84">
        <f>IF(BF40&lt;&gt;"",AVERAGE($E40:BF40),"")</f>
        <v>49.674999999999997</v>
      </c>
      <c r="BG41" s="129" t="str">
        <f>IF(BG40&lt;&gt;"",AVERAGE($E40:BG40),"")</f>
        <v/>
      </c>
      <c r="BH41" s="84">
        <f>IF(BH40&lt;&gt;"",AVERAGE($E40:BH40),"")</f>
        <v>49.31707317073171</v>
      </c>
      <c r="BI41" s="84">
        <f>IF(BI40&lt;&gt;"",AVERAGE($E40:BI40),"")</f>
        <v>51.523809523809526</v>
      </c>
      <c r="BJ41" s="84">
        <f>IF(BJ40&lt;&gt;"",AVERAGE($E40:BJ40),"")</f>
        <v>51.511627906976742</v>
      </c>
      <c r="BK41" s="84" t="str">
        <f>IF(BK40&lt;&gt;"",AVERAGE($E40:BK40),"")</f>
        <v/>
      </c>
      <c r="BL41" s="129" t="str">
        <f>IF(BL40&lt;&gt;"",AVERAGE($E40:BL40),"")</f>
        <v/>
      </c>
      <c r="BM41" s="84" t="str">
        <f>IF(BM40&lt;&gt;"",AVERAGE($E40:BM40),"")</f>
        <v/>
      </c>
      <c r="BN41" s="84" t="str">
        <f>IF(BN40&lt;&gt;"",AVERAGE($E40:BN40),"")</f>
        <v/>
      </c>
      <c r="BO41" s="84" t="str">
        <f>IF(BO40&lt;&gt;"",AVERAGE($E40:BO40),"")</f>
        <v/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51.511627906976742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2</v>
      </c>
      <c r="EF44" s="116">
        <f>SUM(EE43-EE44)</f>
        <v>-1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3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4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13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826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63.53846153846154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>
        <v>0</v>
      </c>
      <c r="AT51" s="57"/>
      <c r="AU51" s="57"/>
      <c r="AV51" s="58"/>
      <c r="AW51" s="59"/>
      <c r="AX51" s="57">
        <v>0</v>
      </c>
      <c r="AY51" s="57"/>
      <c r="AZ51" s="57"/>
      <c r="BA51" s="58"/>
      <c r="BB51" s="59"/>
      <c r="BC51" s="57">
        <v>0</v>
      </c>
      <c r="BD51" s="57"/>
      <c r="BE51" s="57"/>
      <c r="BF51" s="58"/>
      <c r="BG51" s="59"/>
      <c r="BH51" s="57">
        <v>1</v>
      </c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2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>
        <v>2</v>
      </c>
      <c r="AT52" s="3"/>
      <c r="AU52" s="3"/>
      <c r="AV52" s="1"/>
      <c r="AW52" s="2"/>
      <c r="AX52" s="3">
        <v>1</v>
      </c>
      <c r="AY52" s="3"/>
      <c r="AZ52" s="3"/>
      <c r="BA52" s="1"/>
      <c r="BB52" s="2"/>
      <c r="BC52" s="3">
        <v>1</v>
      </c>
      <c r="BD52" s="3"/>
      <c r="BE52" s="3"/>
      <c r="BF52" s="1"/>
      <c r="BG52" s="2"/>
      <c r="BH52" s="3">
        <v>1</v>
      </c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10</v>
      </c>
      <c r="EF52" s="116">
        <f>SUM(EE51-EE52)</f>
        <v>-8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>
        <v>5</v>
      </c>
      <c r="AT53" s="3"/>
      <c r="AU53" s="3"/>
      <c r="AV53" s="1"/>
      <c r="AW53" s="2"/>
      <c r="AX53" s="3">
        <v>2</v>
      </c>
      <c r="AY53" s="3"/>
      <c r="AZ53" s="3"/>
      <c r="BA53" s="1"/>
      <c r="BB53" s="2"/>
      <c r="BC53" s="3">
        <v>1</v>
      </c>
      <c r="BD53" s="3"/>
      <c r="BE53" s="3"/>
      <c r="BF53" s="1"/>
      <c r="BG53" s="2"/>
      <c r="BH53" s="3">
        <v>1</v>
      </c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15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>
        <v>0</v>
      </c>
      <c r="AT54" s="3"/>
      <c r="AU54" s="3"/>
      <c r="AV54" s="1"/>
      <c r="AW54" s="2"/>
      <c r="AX54" s="3">
        <v>1</v>
      </c>
      <c r="AY54" s="3"/>
      <c r="AZ54" s="3"/>
      <c r="BA54" s="1"/>
      <c r="BB54" s="2"/>
      <c r="BC54" s="3">
        <v>2</v>
      </c>
      <c r="BD54" s="3"/>
      <c r="BE54" s="3"/>
      <c r="BF54" s="1"/>
      <c r="BG54" s="2"/>
      <c r="BH54" s="3">
        <v>0</v>
      </c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8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>
        <v>4</v>
      </c>
      <c r="AT55" s="3"/>
      <c r="AU55" s="3"/>
      <c r="AV55" s="1"/>
      <c r="AW55" s="2"/>
      <c r="AX55" s="3">
        <v>4</v>
      </c>
      <c r="AY55" s="3"/>
      <c r="AZ55" s="3"/>
      <c r="BA55" s="1"/>
      <c r="BB55" s="2"/>
      <c r="BC55" s="3">
        <v>3</v>
      </c>
      <c r="BD55" s="3"/>
      <c r="BE55" s="3"/>
      <c r="BF55" s="1"/>
      <c r="BG55" s="2"/>
      <c r="BH55" s="3">
        <v>3</v>
      </c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39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>
        <v>140</v>
      </c>
      <c r="AT56" s="3">
        <v>96</v>
      </c>
      <c r="AU56" s="3">
        <v>181</v>
      </c>
      <c r="AV56" s="1">
        <v>13</v>
      </c>
      <c r="AW56" s="2"/>
      <c r="AX56" s="3">
        <v>20</v>
      </c>
      <c r="AY56" s="3">
        <v>13</v>
      </c>
      <c r="AZ56" s="3">
        <v>174</v>
      </c>
      <c r="BA56" s="1">
        <v>20</v>
      </c>
      <c r="BB56" s="2"/>
      <c r="BC56" s="3">
        <v>150</v>
      </c>
      <c r="BD56" s="3">
        <v>5</v>
      </c>
      <c r="BE56" s="3">
        <v>168</v>
      </c>
      <c r="BF56" s="1"/>
      <c r="BG56" s="2"/>
      <c r="BH56" s="3">
        <v>0</v>
      </c>
      <c r="BI56" s="3">
        <v>46</v>
      </c>
      <c r="BJ56" s="3">
        <v>170</v>
      </c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3036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>
        <f>IF(AS56&lt;&gt;"",AVERAGE($E56:AS56),"")</f>
        <v>76.15384615384616</v>
      </c>
      <c r="AT57" s="84">
        <f>IF(AT56&lt;&gt;"",AVERAGE($E56:AT56),"")</f>
        <v>76.888888888888886</v>
      </c>
      <c r="AU57" s="84">
        <f>IF(AU56&lt;&gt;"",AVERAGE($E56:AU56),"")</f>
        <v>80.607142857142861</v>
      </c>
      <c r="AV57" s="84">
        <f>IF(AV56&lt;&gt;"",AVERAGE($E56:AV56),"")</f>
        <v>78.275862068965523</v>
      </c>
      <c r="AW57" s="129" t="str">
        <f>IF(AW56&lt;&gt;"",AVERAGE($E56:AW56),"")</f>
        <v/>
      </c>
      <c r="AX57" s="84">
        <f>IF(AX56&lt;&gt;"",AVERAGE($E56:AX56),"")</f>
        <v>76.333333333333329</v>
      </c>
      <c r="AY57" s="84">
        <f>IF(AY56&lt;&gt;"",AVERAGE($E56:AY56),"")</f>
        <v>74.290322580645167</v>
      </c>
      <c r="AZ57" s="84">
        <f>IF(AZ56&lt;&gt;"",AVERAGE($E56:AZ56),"")</f>
        <v>77.40625</v>
      </c>
      <c r="BA57" s="84">
        <f>IF(BA56&lt;&gt;"",AVERAGE($E56:BA56),"")</f>
        <v>75.666666666666671</v>
      </c>
      <c r="BB57" s="129" t="str">
        <f>IF(BB56&lt;&gt;"",AVERAGE($E56:BB56),"")</f>
        <v/>
      </c>
      <c r="BC57" s="84">
        <f>IF(BC56&lt;&gt;"",AVERAGE($E56:BC56),"")</f>
        <v>77.852941176470594</v>
      </c>
      <c r="BD57" s="84">
        <f>IF(BD56&lt;&gt;"",AVERAGE($E56:BD56),"")</f>
        <v>75.771428571428572</v>
      </c>
      <c r="BE57" s="84">
        <f>IF(BE56&lt;&gt;"",AVERAGE($E56:BE56),"")</f>
        <v>78.333333333333329</v>
      </c>
      <c r="BF57" s="84" t="str">
        <f>IF(BF56&lt;&gt;"",AVERAGE($E56:BF56),"")</f>
        <v/>
      </c>
      <c r="BG57" s="129" t="str">
        <f>IF(BG56&lt;&gt;"",AVERAGE($E56:BG56),"")</f>
        <v/>
      </c>
      <c r="BH57" s="84">
        <f>IF(BH56&lt;&gt;"",AVERAGE($E56:BH56),"")</f>
        <v>76.21621621621621</v>
      </c>
      <c r="BI57" s="84">
        <f>IF(BI56&lt;&gt;"",AVERAGE($E56:BI56),"")</f>
        <v>75.421052631578945</v>
      </c>
      <c r="BJ57" s="84">
        <f>IF(BJ56&lt;&gt;"",AVERAGE($E56:BJ56),"")</f>
        <v>77.84615384615384</v>
      </c>
      <c r="BK57" s="84" t="str">
        <f>IF(BK56&lt;&gt;"",AVERAGE($E56:BK56),"")</f>
        <v/>
      </c>
      <c r="BL57" s="129" t="str">
        <f>IF(BL56&lt;&gt;"",AVERAGE($E56:BL56),"")</f>
        <v/>
      </c>
      <c r="BM57" s="84" t="str">
        <f>IF(BM56&lt;&gt;"",AVERAGE($E56:BM56),"")</f>
        <v/>
      </c>
      <c r="BN57" s="84" t="str">
        <f>IF(BN56&lt;&gt;"",AVERAGE($E56:BN56),"")</f>
        <v/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77.84615384615384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>
        <v>0</v>
      </c>
      <c r="AY59" s="24"/>
      <c r="AZ59" s="24"/>
      <c r="BA59" s="24"/>
      <c r="BB59" s="25"/>
      <c r="BC59" s="24">
        <v>0</v>
      </c>
      <c r="BD59" s="24"/>
      <c r="BE59" s="24"/>
      <c r="BF59" s="24"/>
      <c r="BG59" s="25"/>
      <c r="BH59" s="24">
        <v>0</v>
      </c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>
        <v>1</v>
      </c>
      <c r="AY60" s="26"/>
      <c r="AZ60" s="26"/>
      <c r="BA60" s="26"/>
      <c r="BB60" s="27"/>
      <c r="BC60" s="26">
        <v>1</v>
      </c>
      <c r="BD60" s="26"/>
      <c r="BE60" s="26"/>
      <c r="BF60" s="26"/>
      <c r="BG60" s="27"/>
      <c r="BH60" s="26">
        <v>0</v>
      </c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9</v>
      </c>
      <c r="EF60" s="116">
        <f>SUM(EE59-EE60)</f>
        <v>-9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>
        <v>1</v>
      </c>
      <c r="AY61" s="26"/>
      <c r="AZ61" s="26"/>
      <c r="BA61" s="26"/>
      <c r="BB61" s="27"/>
      <c r="BC61" s="26">
        <v>1</v>
      </c>
      <c r="BD61" s="26"/>
      <c r="BE61" s="26"/>
      <c r="BF61" s="26"/>
      <c r="BG61" s="27"/>
      <c r="BH61" s="26">
        <v>0</v>
      </c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12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>
        <v>0</v>
      </c>
      <c r="AY62" s="26"/>
      <c r="AZ62" s="26"/>
      <c r="BA62" s="26"/>
      <c r="BB62" s="27"/>
      <c r="BC62" s="26">
        <v>1</v>
      </c>
      <c r="BD62" s="26"/>
      <c r="BE62" s="26"/>
      <c r="BF62" s="26"/>
      <c r="BG62" s="27"/>
      <c r="BH62" s="26">
        <v>0</v>
      </c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5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>
        <v>4</v>
      </c>
      <c r="AY63" s="26"/>
      <c r="AZ63" s="26"/>
      <c r="BA63" s="26"/>
      <c r="BB63" s="27"/>
      <c r="BC63" s="26">
        <v>3</v>
      </c>
      <c r="BD63" s="26"/>
      <c r="BE63" s="26"/>
      <c r="BF63" s="26"/>
      <c r="BG63" s="27"/>
      <c r="BH63" s="26">
        <v>1</v>
      </c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30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>
        <v>147</v>
      </c>
      <c r="AY64" s="26">
        <v>52</v>
      </c>
      <c r="AZ64" s="26">
        <v>90</v>
      </c>
      <c r="BA64" s="26">
        <v>44</v>
      </c>
      <c r="BB64" s="27"/>
      <c r="BC64" s="26"/>
      <c r="BD64" s="26">
        <v>24</v>
      </c>
      <c r="BE64" s="26">
        <v>95</v>
      </c>
      <c r="BF64" s="26">
        <v>156</v>
      </c>
      <c r="BG64" s="27"/>
      <c r="BH64" s="26"/>
      <c r="BI64" s="26"/>
      <c r="BJ64" s="26">
        <v>116</v>
      </c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2859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>
        <f>IF(AX64&lt;&gt;"",AVERAGE($E64:AX64),"")</f>
        <v>99.217391304347828</v>
      </c>
      <c r="AY65" s="111">
        <f>IF(AY64&lt;&gt;"",AVERAGE($E64:AY64),"")</f>
        <v>97.25</v>
      </c>
      <c r="AZ65" s="111">
        <f>IF(AZ64&lt;&gt;"",AVERAGE($E64:AZ64),"")</f>
        <v>96.96</v>
      </c>
      <c r="BA65" s="111">
        <f>IF(BA64&lt;&gt;"",AVERAGE($E64:BA64),"")</f>
        <v>94.92307692307692</v>
      </c>
      <c r="BB65" s="112" t="str">
        <f>IF(BB64&lt;&gt;"",AVERAGE($E64:BB64),"")</f>
        <v/>
      </c>
      <c r="BC65" s="111" t="str">
        <f>IF(BC64&lt;&gt;"",AVERAGE($E64:BC64),"")</f>
        <v/>
      </c>
      <c r="BD65" s="111">
        <f>IF(BD64&lt;&gt;"",AVERAGE($E64:BD64),"")</f>
        <v>92.296296296296291</v>
      </c>
      <c r="BE65" s="111">
        <f>IF(BE64&lt;&gt;"",AVERAGE($E64:BE64),"")</f>
        <v>92.392857142857139</v>
      </c>
      <c r="BF65" s="111">
        <f>IF(BF64&lt;&gt;"",AVERAGE($E64:BF64),"")</f>
        <v>94.58620689655173</v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>
        <f>IF(BJ64&lt;&gt;"",AVERAGE($E64:BJ64),"")</f>
        <v>95.3</v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 t="str">
        <f>IF(BO64&lt;&gt;"",AVERAGE($E64:BO64),"")</f>
        <v/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95.3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>
        <v>0</v>
      </c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>
        <v>0</v>
      </c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0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>
        <v>2</v>
      </c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>
        <v>0</v>
      </c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3</v>
      </c>
      <c r="EF68" s="116">
        <f>SUM(EE67-EE68)</f>
        <v>-3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>
        <v>2</v>
      </c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>
        <v>0</v>
      </c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3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>
        <v>0</v>
      </c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>
        <v>0</v>
      </c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>
        <v>4</v>
      </c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>
        <v>3</v>
      </c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14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>
        <v>131</v>
      </c>
      <c r="AT72" s="3">
        <v>157</v>
      </c>
      <c r="AU72" s="3">
        <v>201</v>
      </c>
      <c r="AV72" s="1">
        <v>6</v>
      </c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>
        <v>84</v>
      </c>
      <c r="BI72" s="3">
        <v>109</v>
      </c>
      <c r="BJ72" s="3">
        <v>17</v>
      </c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1528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>
        <f>IF(AS72&lt;&gt;"",AVERAGE($E72:AS72),"")</f>
        <v>119.25</v>
      </c>
      <c r="AT73" s="84">
        <f>IF(AT72&lt;&gt;"",AVERAGE($E72:AT72),"")</f>
        <v>123.44444444444444</v>
      </c>
      <c r="AU73" s="84">
        <f>IF(AU72&lt;&gt;"",AVERAGE($E72:AU72),"")</f>
        <v>131.19999999999999</v>
      </c>
      <c r="AV73" s="84">
        <f>IF(AV72&lt;&gt;"",AVERAGE($E72:AV72),"")</f>
        <v>119.81818181818181</v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>
        <f>IF(BH72&lt;&gt;"",AVERAGE($E72:BH72),"")</f>
        <v>116.83333333333333</v>
      </c>
      <c r="BI73" s="84">
        <f>IF(BI72&lt;&gt;"",AVERAGE($E72:BI72),"")</f>
        <v>116.23076923076923</v>
      </c>
      <c r="BJ73" s="84">
        <f>IF(BJ72&lt;&gt;"",AVERAGE($E72:BJ72),"")</f>
        <v>109.14285714285714</v>
      </c>
      <c r="BK73" s="84" t="str">
        <f>IF(BK72&lt;&gt;"",AVERAGE($E72:BK72),"")</f>
        <v/>
      </c>
      <c r="BL73" s="129" t="str">
        <f>IF(BL72&lt;&gt;"",AVERAGE($E72:BL72),"")</f>
        <v/>
      </c>
      <c r="BM73" s="84" t="str">
        <f>IF(BM72&lt;&gt;"",AVERAGE($E72:BM72),"")</f>
        <v/>
      </c>
      <c r="BN73" s="84" t="str">
        <f>IF(BN72&lt;&gt;"",AVERAGE($E72:BN72),"")</f>
        <v/>
      </c>
      <c r="BO73" s="84" t="str">
        <f>IF(BO72&lt;&gt;"",AVERAGE($E72:BO72),"")</f>
        <v/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109.14285714285714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>
        <v>3</v>
      </c>
      <c r="AT75" s="24"/>
      <c r="AU75" s="24"/>
      <c r="AV75" s="24"/>
      <c r="AW75" s="25"/>
      <c r="AX75" s="24">
        <v>1</v>
      </c>
      <c r="AY75" s="24"/>
      <c r="AZ75" s="24"/>
      <c r="BA75" s="24"/>
      <c r="BB75" s="25"/>
      <c r="BC75" s="24">
        <v>1</v>
      </c>
      <c r="BD75" s="24"/>
      <c r="BE75" s="24"/>
      <c r="BF75" s="24"/>
      <c r="BG75" s="25"/>
      <c r="BH75" s="24">
        <v>1</v>
      </c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9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>
        <v>0</v>
      </c>
      <c r="AT76" s="26"/>
      <c r="AU76" s="26"/>
      <c r="AV76" s="26"/>
      <c r="AW76" s="27"/>
      <c r="AX76" s="26">
        <v>0</v>
      </c>
      <c r="AY76" s="26"/>
      <c r="AZ76" s="26"/>
      <c r="BA76" s="26"/>
      <c r="BB76" s="27"/>
      <c r="BC76" s="26">
        <v>0</v>
      </c>
      <c r="BD76" s="26"/>
      <c r="BE76" s="26"/>
      <c r="BF76" s="26"/>
      <c r="BG76" s="27"/>
      <c r="BH76" s="26">
        <v>0</v>
      </c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9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>
        <v>0</v>
      </c>
      <c r="AT77" s="26"/>
      <c r="AU77" s="26"/>
      <c r="AV77" s="26"/>
      <c r="AW77" s="27"/>
      <c r="AX77" s="26">
        <v>0</v>
      </c>
      <c r="AY77" s="26"/>
      <c r="AZ77" s="26"/>
      <c r="BA77" s="26"/>
      <c r="BB77" s="27"/>
      <c r="BC77" s="26">
        <v>0</v>
      </c>
      <c r="BD77" s="26"/>
      <c r="BE77" s="26"/>
      <c r="BF77" s="26"/>
      <c r="BG77" s="27"/>
      <c r="BH77" s="26">
        <v>0</v>
      </c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>
        <v>1</v>
      </c>
      <c r="AT78" s="26"/>
      <c r="AU78" s="26"/>
      <c r="AV78" s="26"/>
      <c r="AW78" s="27"/>
      <c r="AX78" s="26">
        <v>4</v>
      </c>
      <c r="AY78" s="26"/>
      <c r="AZ78" s="26"/>
      <c r="BA78" s="26"/>
      <c r="BB78" s="27"/>
      <c r="BC78" s="26">
        <v>0</v>
      </c>
      <c r="BD78" s="26"/>
      <c r="BE78" s="26"/>
      <c r="BF78" s="26"/>
      <c r="BG78" s="27"/>
      <c r="BH78" s="26">
        <v>0</v>
      </c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9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>
        <v>4</v>
      </c>
      <c r="AT79" s="26"/>
      <c r="AU79" s="26"/>
      <c r="AV79" s="26"/>
      <c r="AW79" s="27"/>
      <c r="AX79" s="26">
        <v>4</v>
      </c>
      <c r="AY79" s="26"/>
      <c r="AZ79" s="26"/>
      <c r="BA79" s="26"/>
      <c r="BB79" s="27"/>
      <c r="BC79" s="26">
        <v>3</v>
      </c>
      <c r="BD79" s="26"/>
      <c r="BE79" s="26"/>
      <c r="BF79" s="26"/>
      <c r="BG79" s="27"/>
      <c r="BH79" s="26">
        <v>3</v>
      </c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33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>
        <v>0</v>
      </c>
      <c r="AT80" s="26">
        <v>0</v>
      </c>
      <c r="AU80" s="26">
        <v>39</v>
      </c>
      <c r="AV80" s="26">
        <v>0</v>
      </c>
      <c r="AW80" s="27"/>
      <c r="AX80" s="26">
        <v>39</v>
      </c>
      <c r="AY80" s="26">
        <v>26</v>
      </c>
      <c r="AZ80" s="26">
        <v>0</v>
      </c>
      <c r="BA80" s="26">
        <v>13</v>
      </c>
      <c r="BB80" s="27"/>
      <c r="BC80" s="26">
        <v>115</v>
      </c>
      <c r="BD80" s="26">
        <v>0</v>
      </c>
      <c r="BE80" s="26"/>
      <c r="BF80" s="26">
        <v>118</v>
      </c>
      <c r="BG80" s="27"/>
      <c r="BH80" s="26">
        <v>42</v>
      </c>
      <c r="BI80" s="26">
        <v>71</v>
      </c>
      <c r="BJ80" s="26">
        <v>0</v>
      </c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1445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>
        <f>IF(AS80&lt;&gt;"",AVERAGE($E80:AS80),"")</f>
        <v>49.1</v>
      </c>
      <c r="AT81" s="111">
        <f>IF(AT80&lt;&gt;"",AVERAGE($E80:AT80),"")</f>
        <v>46.761904761904759</v>
      </c>
      <c r="AU81" s="111">
        <f>IF(AU80&lt;&gt;"",AVERAGE($E80:AU80),"")</f>
        <v>46.409090909090907</v>
      </c>
      <c r="AV81" s="111">
        <f>IF(AV80&lt;&gt;"",AVERAGE($E80:AV80),"")</f>
        <v>44.391304347826086</v>
      </c>
      <c r="AW81" s="112" t="str">
        <f>IF(AW80&lt;&gt;"",AVERAGE($E80:AW80),"")</f>
        <v/>
      </c>
      <c r="AX81" s="111">
        <f>IF(AX80&lt;&gt;"",AVERAGE($E80:AX80),"")</f>
        <v>44.166666666666664</v>
      </c>
      <c r="AY81" s="111">
        <f>IF(AY80&lt;&gt;"",AVERAGE($E80:AY80),"")</f>
        <v>43.44</v>
      </c>
      <c r="AZ81" s="111">
        <f>IF(AZ80&lt;&gt;"",AVERAGE($E80:AZ80),"")</f>
        <v>41.769230769230766</v>
      </c>
      <c r="BA81" s="111">
        <f>IF(BA80&lt;&gt;"",AVERAGE($E80:BA80),"")</f>
        <v>40.703703703703702</v>
      </c>
      <c r="BB81" s="112" t="str">
        <f>IF(BB80&lt;&gt;"",AVERAGE($E80:BB80),"")</f>
        <v/>
      </c>
      <c r="BC81" s="111">
        <f>IF(BC80&lt;&gt;"",AVERAGE($E80:BC80),"")</f>
        <v>43.357142857142854</v>
      </c>
      <c r="BD81" s="111">
        <f>IF(BD80&lt;&gt;"",AVERAGE($E80:BD80),"")</f>
        <v>41.862068965517238</v>
      </c>
      <c r="BE81" s="111" t="str">
        <f>IF(BE80&lt;&gt;"",AVERAGE($E80:BE80),"")</f>
        <v/>
      </c>
      <c r="BF81" s="111">
        <f>IF(BF80&lt;&gt;"",AVERAGE($E80:BF80),"")</f>
        <v>44.4</v>
      </c>
      <c r="BG81" s="112" t="str">
        <f>IF(BG80&lt;&gt;"",AVERAGE($E80:BG80),"")</f>
        <v/>
      </c>
      <c r="BH81" s="111">
        <f>IF(BH80&lt;&gt;"",AVERAGE($E80:BH80),"")</f>
        <v>44.322580645161288</v>
      </c>
      <c r="BI81" s="111">
        <f>IF(BI80&lt;&gt;"",AVERAGE($E80:BI80),"")</f>
        <v>45.15625</v>
      </c>
      <c r="BJ81" s="111">
        <f>IF(BJ80&lt;&gt;"",AVERAGE($E80:BJ80),"")</f>
        <v>43.787878787878789</v>
      </c>
      <c r="BK81" s="111" t="str">
        <f>IF(BK80&lt;&gt;"",AVERAGE($E80:BK80),"")</f>
        <v/>
      </c>
      <c r="BL81" s="112" t="str">
        <f>IF(BL80&lt;&gt;"",AVERAGE($E80:BL80),"")</f>
        <v/>
      </c>
      <c r="BM81" s="111" t="str">
        <f>IF(BM80&lt;&gt;"",AVERAGE($E80:BM80),"")</f>
        <v/>
      </c>
      <c r="BN81" s="111" t="str">
        <f>IF(BN80&lt;&gt;"",AVERAGE($E80:BN80),"")</f>
        <v/>
      </c>
      <c r="BO81" s="111" t="str">
        <f>IF(BO80&lt;&gt;"",AVERAGE($E80:BO80),"")</f>
        <v/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43.787878787878789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>
        <v>2</v>
      </c>
      <c r="AT83" s="57"/>
      <c r="AU83" s="57"/>
      <c r="AV83" s="58"/>
      <c r="AW83" s="59"/>
      <c r="AX83" s="57">
        <v>2</v>
      </c>
      <c r="AY83" s="57"/>
      <c r="AZ83" s="57"/>
      <c r="BA83" s="58"/>
      <c r="BB83" s="59"/>
      <c r="BC83" s="57">
        <v>1</v>
      </c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7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>
        <v>0</v>
      </c>
      <c r="AT84" s="3"/>
      <c r="AU84" s="3"/>
      <c r="AV84" s="1"/>
      <c r="AW84" s="2"/>
      <c r="AX84" s="3">
        <v>0</v>
      </c>
      <c r="AY84" s="3"/>
      <c r="AZ84" s="3"/>
      <c r="BA84" s="1"/>
      <c r="BB84" s="2"/>
      <c r="BC84" s="3">
        <v>0</v>
      </c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4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>
        <v>0</v>
      </c>
      <c r="AT85" s="3"/>
      <c r="AU85" s="3"/>
      <c r="AV85" s="1"/>
      <c r="AW85" s="2"/>
      <c r="AX85" s="3">
        <v>0</v>
      </c>
      <c r="AY85" s="3"/>
      <c r="AZ85" s="3"/>
      <c r="BA85" s="1"/>
      <c r="BB85" s="2"/>
      <c r="BC85" s="3">
        <v>0</v>
      </c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>
        <v>2</v>
      </c>
      <c r="AT86" s="3"/>
      <c r="AU86" s="3"/>
      <c r="AV86" s="1"/>
      <c r="AW86" s="2"/>
      <c r="AX86" s="3">
        <v>1</v>
      </c>
      <c r="AY86" s="3"/>
      <c r="AZ86" s="3"/>
      <c r="BA86" s="1"/>
      <c r="BB86" s="2"/>
      <c r="BC86" s="3">
        <v>0</v>
      </c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5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>
        <v>4</v>
      </c>
      <c r="AT87" s="3"/>
      <c r="AU87" s="3"/>
      <c r="AV87" s="1"/>
      <c r="AW87" s="2"/>
      <c r="AX87" s="3">
        <v>4</v>
      </c>
      <c r="AY87" s="3"/>
      <c r="AZ87" s="3"/>
      <c r="BA87" s="1"/>
      <c r="BB87" s="2"/>
      <c r="BC87" s="3">
        <v>3</v>
      </c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21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>
        <v>0</v>
      </c>
      <c r="AT88" s="3">
        <v>19</v>
      </c>
      <c r="AU88" s="3">
        <v>51</v>
      </c>
      <c r="AV88" s="1">
        <v>0</v>
      </c>
      <c r="AW88" s="2"/>
      <c r="AX88" s="3">
        <v>49</v>
      </c>
      <c r="AY88" s="3">
        <v>0</v>
      </c>
      <c r="AZ88" s="3">
        <v>107</v>
      </c>
      <c r="BA88" s="1">
        <v>0</v>
      </c>
      <c r="BB88" s="2"/>
      <c r="BC88" s="3"/>
      <c r="BD88" s="3">
        <v>58</v>
      </c>
      <c r="BE88" s="3">
        <v>32</v>
      </c>
      <c r="BF88" s="1">
        <v>0</v>
      </c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920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>
        <f>IF(AS88&lt;&gt;"",AVERAGE($E88:AS88),"")</f>
        <v>54.909090909090907</v>
      </c>
      <c r="AT89" s="84">
        <f>IF(AT88&lt;&gt;"",AVERAGE($E88:AT88),"")</f>
        <v>51.916666666666664</v>
      </c>
      <c r="AU89" s="84">
        <f>IF(AU88&lt;&gt;"",AVERAGE($E88:AU88),"")</f>
        <v>51.846153846153847</v>
      </c>
      <c r="AV89" s="84">
        <f>IF(AV88&lt;&gt;"",AVERAGE($E88:AV88),"")</f>
        <v>48.142857142857146</v>
      </c>
      <c r="AW89" s="129" t="str">
        <f>IF(AW88&lt;&gt;"",AVERAGE($E88:AW88),"")</f>
        <v/>
      </c>
      <c r="AX89" s="84">
        <f>IF(AX88&lt;&gt;"",AVERAGE($E88:AX88),"")</f>
        <v>48.2</v>
      </c>
      <c r="AY89" s="84">
        <f>IF(AY88&lt;&gt;"",AVERAGE($E88:AY88),"")</f>
        <v>45.1875</v>
      </c>
      <c r="AZ89" s="84">
        <f>IF(AZ88&lt;&gt;"",AVERAGE($E88:AZ88),"")</f>
        <v>48.823529411764703</v>
      </c>
      <c r="BA89" s="84">
        <f>IF(BA88&lt;&gt;"",AVERAGE($E88:BA88),"")</f>
        <v>46.111111111111114</v>
      </c>
      <c r="BB89" s="129" t="str">
        <f>IF(BB88&lt;&gt;"",AVERAGE($E88:BB88),"")</f>
        <v/>
      </c>
      <c r="BC89" s="84" t="str">
        <f>IF(BC88&lt;&gt;"",AVERAGE($E88:BC88),"")</f>
        <v/>
      </c>
      <c r="BD89" s="84">
        <f>IF(BD88&lt;&gt;"",AVERAGE($E88:BD88),"")</f>
        <v>46.736842105263158</v>
      </c>
      <c r="BE89" s="84">
        <f>IF(BE88&lt;&gt;"",AVERAGE($E88:BE88),"")</f>
        <v>46</v>
      </c>
      <c r="BF89" s="84">
        <f>IF(BF88&lt;&gt;"",AVERAGE($E88:BF88),"")</f>
        <v>43.80952380952381</v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43.80952380952381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>
        <v>2</v>
      </c>
      <c r="AY91" s="24"/>
      <c r="AZ91" s="24"/>
      <c r="BA91" s="24"/>
      <c r="BB91" s="25"/>
      <c r="BC91" s="24">
        <v>0</v>
      </c>
      <c r="BD91" s="24"/>
      <c r="BE91" s="24"/>
      <c r="BF91" s="24"/>
      <c r="BG91" s="25"/>
      <c r="BH91" s="24">
        <v>0</v>
      </c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8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>
        <v>1</v>
      </c>
      <c r="AY92" s="26"/>
      <c r="AZ92" s="26"/>
      <c r="BA92" s="26"/>
      <c r="BB92" s="27"/>
      <c r="BC92" s="26">
        <v>2</v>
      </c>
      <c r="BD92" s="26"/>
      <c r="BE92" s="26"/>
      <c r="BF92" s="26"/>
      <c r="BG92" s="27"/>
      <c r="BH92" s="26">
        <v>0</v>
      </c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8</v>
      </c>
      <c r="EF92" s="116">
        <f>SUM(EE91-EE92)</f>
        <v>0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>
        <v>2</v>
      </c>
      <c r="AY93" s="26"/>
      <c r="AZ93" s="26"/>
      <c r="BA93" s="26"/>
      <c r="BB93" s="27"/>
      <c r="BC93" s="26">
        <v>2</v>
      </c>
      <c r="BD93" s="26"/>
      <c r="BE93" s="26"/>
      <c r="BF93" s="26"/>
      <c r="BG93" s="27"/>
      <c r="BH93" s="26">
        <v>0</v>
      </c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10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>
        <v>0</v>
      </c>
      <c r="AY94" s="26"/>
      <c r="AZ94" s="26"/>
      <c r="BA94" s="26"/>
      <c r="BB94" s="27"/>
      <c r="BC94" s="26">
        <v>0</v>
      </c>
      <c r="BD94" s="26"/>
      <c r="BE94" s="26"/>
      <c r="BF94" s="26"/>
      <c r="BG94" s="27"/>
      <c r="BH94" s="26">
        <v>0</v>
      </c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4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>
        <v>4</v>
      </c>
      <c r="AY95" s="26"/>
      <c r="AZ95" s="26"/>
      <c r="BA95" s="26"/>
      <c r="BB95" s="27"/>
      <c r="BC95" s="26">
        <v>4</v>
      </c>
      <c r="BD95" s="26"/>
      <c r="BE95" s="26"/>
      <c r="BF95" s="26"/>
      <c r="BG95" s="27"/>
      <c r="BH95" s="26">
        <v>1</v>
      </c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37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>
        <v>0</v>
      </c>
      <c r="AY96" s="26">
        <v>59</v>
      </c>
      <c r="AZ96" s="26">
        <v>15</v>
      </c>
      <c r="BA96" s="26">
        <v>0</v>
      </c>
      <c r="BB96" s="27"/>
      <c r="BC96" s="26">
        <v>177</v>
      </c>
      <c r="BD96" s="26">
        <v>177</v>
      </c>
      <c r="BE96" s="26">
        <v>105</v>
      </c>
      <c r="BF96" s="26">
        <v>114</v>
      </c>
      <c r="BG96" s="27"/>
      <c r="BH96" s="26">
        <v>98</v>
      </c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2996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>
        <f>IF(AX96&lt;&gt;"",AVERAGE($E96:AX96),"")</f>
        <v>77.620689655172413</v>
      </c>
      <c r="AY97" s="111">
        <f>IF(AY96&lt;&gt;"",AVERAGE($E96:AY96),"")</f>
        <v>77</v>
      </c>
      <c r="AZ97" s="111">
        <f>IF(AZ96&lt;&gt;"",AVERAGE($E96:AZ96),"")</f>
        <v>75</v>
      </c>
      <c r="BA97" s="111">
        <f>IF(BA96&lt;&gt;"",AVERAGE($E96:BA96),"")</f>
        <v>72.65625</v>
      </c>
      <c r="BB97" s="112" t="str">
        <f>IF(BB96&lt;&gt;"",AVERAGE($E96:BB96),"")</f>
        <v/>
      </c>
      <c r="BC97" s="111">
        <f>IF(BC96&lt;&gt;"",AVERAGE($E96:BC96),"")</f>
        <v>75.818181818181813</v>
      </c>
      <c r="BD97" s="111">
        <f>IF(BD96&lt;&gt;"",AVERAGE($E96:BD96),"")</f>
        <v>78.794117647058826</v>
      </c>
      <c r="BE97" s="111">
        <f>IF(BE96&lt;&gt;"",AVERAGE($E96:BE96),"")</f>
        <v>79.542857142857144</v>
      </c>
      <c r="BF97" s="111">
        <f>IF(BF96&lt;&gt;"",AVERAGE($E96:BF96),"")</f>
        <v>80.5</v>
      </c>
      <c r="BG97" s="112" t="str">
        <f>IF(BG96&lt;&gt;"",AVERAGE($E96:BG96),"")</f>
        <v/>
      </c>
      <c r="BH97" s="111">
        <f>IF(BH96&lt;&gt;"",AVERAGE($E96:BH96),"")</f>
        <v>80.972972972972968</v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 t="str">
        <f>IF(BM96&lt;&gt;"",AVERAGE($E96:BM96),"")</f>
        <v/>
      </c>
      <c r="BN97" s="111" t="str">
        <f>IF(BN96&lt;&gt;"",AVERAGE($E96:BN96),"")</f>
        <v/>
      </c>
      <c r="BO97" s="111" t="str">
        <f>IF(BO96&lt;&gt;"",AVERAGE($E96:BO96),"")</f>
        <v/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80.972972972972968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Y1:AC1"/>
    <mergeCell ref="AD1:AH1"/>
    <mergeCell ref="C1:C2"/>
    <mergeCell ref="E1:I1"/>
    <mergeCell ref="J1:N1"/>
    <mergeCell ref="O1:S1"/>
    <mergeCell ref="T1:X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DA1:DE1"/>
    <mergeCell ref="CV1:CZ1"/>
    <mergeCell ref="CQ1:CU1"/>
    <mergeCell ref="CL1:CP1"/>
    <mergeCell ref="CG1:CK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F40" activePane="bottomRight" state="frozen"/>
      <selection activeCell="N16" sqref="N16"/>
      <selection pane="topRight" activeCell="N16" sqref="N16"/>
      <selection pane="bottomLeft" activeCell="N16" sqref="N16"/>
      <selection pane="bottomRight" activeCell="P6" sqref="P6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>
        <f>IFERROR(IF(INDEX(Přehled_body!$E$1:$ED$1,1,MATCH(Tabulka!K2,Přehled_body!$D$1:$ED$1,0)+4)="","",INDEX(Přehled_body!$E$1:$ED$1,1,MATCH(Tabulka!K2,Přehled_body!$D$1:$ED$1,0)+4)),"")</f>
        <v>43893</v>
      </c>
      <c r="M2" s="133">
        <f>IFERROR(IF(INDEX(Přehled_body!$E$1:$ED$1,1,MATCH(Tabulka!L2,Přehled_body!$D$1:$ED$1,0)+4)="","",INDEX(Přehled_body!$E$1:$ED$1,1,MATCH(Tabulka!L2,Přehled_body!$D$1:$ED$1,0)+4)),"")</f>
        <v>43900</v>
      </c>
      <c r="N2" s="133">
        <f>IFERROR(IF(INDEX(Přehled_body!$E$1:$ED$1,1,MATCH(Tabulka!M2,Přehled_body!$D$1:$ED$1,0)+4)="","",INDEX(Přehled_body!$E$1:$ED$1,1,MATCH(Tabulka!M2,Přehled_body!$D$1:$ED$1,0)+4)),"")</f>
        <v>43984</v>
      </c>
      <c r="O2" s="133">
        <f>IFERROR(IF(INDEX(Přehled_body!$E$1:$ED$1,1,MATCH(Tabulka!N2,Přehled_body!$D$1:$ED$1,0)+4)="","",INDEX(Přehled_body!$E$1:$ED$1,1,MATCH(Tabulka!N2,Přehled_body!$D$1:$ED$1,0)+4)),"")</f>
        <v>43991</v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>
        <f t="shared" si="0"/>
        <v>6</v>
      </c>
      <c r="M3" s="136">
        <f t="shared" si="0"/>
        <v>8</v>
      </c>
      <c r="N3" s="136">
        <f t="shared" si="0"/>
        <v>9</v>
      </c>
      <c r="O3" s="136">
        <f t="shared" si="0"/>
        <v>9</v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9.9999999999999994E-12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3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9.9999999999999994E-12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9.9999999999999994E-12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7.00000000006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9.9999999999999994E-12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9.9999999999999994E-12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9.9999999999999994E-12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9.9999999999999994E-12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3.00000000008</v>
      </c>
      <c r="AF10" s="140">
        <f>IF(AE13&gt;0.9,SUM(AE9-AE10)+0.00000001,0)</f>
        <v>4.0000000099799999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9.9999999999999994E-12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9.9999999999999994E-12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9.9999999999999994E-12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9.9999999999999994E-12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3.00000000008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9.9999999999999994E-12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9.9999999999999994E-12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9.9999999999999994E-12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1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2.00000000009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4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4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4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3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44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1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1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1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14.000000000010001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9.9999999999999994E-12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9.9999999999999994E-12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1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2.00000000009</v>
      </c>
      <c r="AF15" s="140">
        <f>IF(AE18&gt;0.9,SUM(AE14-AE15)+0.00000001,0)</f>
        <v>12.000000009920001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9.9999999999999994E-12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9.9999999999999994E-12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1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2.00000000009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1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9.9999999999999994E-12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9.9999999999999994E-12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9.0000000000499973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4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4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3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41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9.9999999999999994E-12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9.9999999999999994E-12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3.00000000006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9.9999999999999994E-12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9.9999999999999994E-12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3.00000000006</v>
      </c>
      <c r="AF20" s="140">
        <f>IF(AE23&gt;0.9,SUM(AE19-AE20)+0.00000001,0)</f>
        <v>1E-8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9.9999999999999994E-12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9.9999999999999994E-12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4.00000000006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9.9999999999999994E-12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1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5.00000000004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4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3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33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2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9.9999999999999994E-12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1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9.9999999999999994E-12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14.000000000029999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9.9999999999999994E-12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1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9.9999999999999994E-12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1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4.00000000007</v>
      </c>
      <c r="AF25" s="140">
        <f>IF(AE28&gt;0.9,SUM(AE24-AE25)+0.00000001,0)</f>
        <v>10.000000009960001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9.9999999999999994E-12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3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9.9999999999999994E-12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1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6.00000000007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2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3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9.9999999999999994E-12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9.9999999999999994E-12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10.000000000059998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4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4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3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3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43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1.00000000002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2.00000000001</v>
      </c>
      <c r="AF30" s="140">
        <f>IF(AE33&gt;0.9,SUM(AE29-AE30)+0.00000001,0)</f>
        <v>-0.99999998998999995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3.00000000001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4.00000000001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13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9.9999999999999994E-12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9.9999999999999994E-12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9.9999999999999994E-12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1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2.00000000009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2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1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1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1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10.00000000004</v>
      </c>
      <c r="AF35" s="140">
        <f>IF(AE38&gt;0.9,SUM(AE34-AE35)+0.00000001,0)</f>
        <v>-7.9999999899500001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5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2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1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1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15.00000000004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9.9999999999999994E-12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1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2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9.9999999999999994E-12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8.00000000006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4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4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3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3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39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9.9999999999999994E-12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9.9999999999999994E-12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9.9999999999999994E-12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1.0000000000000002E-10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1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1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9.9999999999999994E-12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9.0000000000399982</v>
      </c>
      <c r="AF40" s="140">
        <f>IF(AE43&gt;0.9,SUM(AE39-AE40)+0.00000001,0)</f>
        <v>-8.9999999899399974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1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1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9.9999999999999994E-12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12.000000000039998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9.9999999999999994E-12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1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9.9999999999999994E-12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5.00000000005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4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3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1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30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9.9999999999999994E-12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9.9999999999999994E-12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3.9999999999999998E-11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2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9.9999999999999994E-12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3.00000000002</v>
      </c>
      <c r="AF45" s="140">
        <f>IF(AE48&gt;0.9,SUM(AE44-AE45)+0.00000001,0)</f>
        <v>-2.9999999899800001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2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9.9999999999999994E-12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3.00000000002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9.9999999999999994E-12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9.9999999999999994E-12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3.9999999999999998E-11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4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3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14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3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1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1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1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9.0000000000299991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9.9999999999999994E-12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9.9999999999999994E-12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9.9999999999999994E-12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9.9999999999999994E-12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9.0000000000000012E-11</v>
      </c>
      <c r="AF50" s="140">
        <f>IF(AE53&gt;0.9,SUM(AE49-AE50)+0.00000001,0)</f>
        <v>9.0000000099400008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9.9999999999999994E-12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9.9999999999999994E-12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9.9999999999999994E-12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9.9999999999999994E-12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9.0000000000000012E-11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1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4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9.9999999999999994E-12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9.9999999999999994E-12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9.0000000000299991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4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4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3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3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33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2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2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1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7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9.9999999999999994E-12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9.9999999999999994E-12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9.9999999999999994E-12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3.00000000003</v>
      </c>
      <c r="AF55" s="140">
        <f>IF(AE58&gt;0.9,SUM(AE54-AE55)+0.00000001,0)</f>
        <v>4.0000000099699999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9.9999999999999994E-12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9.9999999999999994E-12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9.9999999999999994E-12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5.00000000003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2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1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9.9999999999999994E-12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5.00000000002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4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4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3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21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2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9.9999999999999994E-12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9.9999999999999994E-12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8.0000000000499973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1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2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9.9999999999999994E-12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8.0000000000399982</v>
      </c>
      <c r="AF60" s="140">
        <f>IF(AE63&gt;0.9,SUM(AE59-AE60)+0.00000001,0)</f>
        <v>1.0009999112648984E-8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2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2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9.9999999999999994E-12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10.000000000039998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9.9999999999999994E-12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9.9999999999999994E-12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9.9999999999999994E-12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4.00000000007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4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4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1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37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zoomScaleNormal="100" workbookViewId="0">
      <selection activeCell="M2" sqref="M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9. 6. 2020      na www.sipy.zlatyruce.cz</v>
      </c>
      <c r="B1" s="157"/>
      <c r="C1" s="157"/>
      <c r="D1" s="157"/>
      <c r="E1" s="157"/>
      <c r="F1" s="157"/>
      <c r="G1" s="157"/>
      <c r="H1" s="157"/>
    </row>
    <row r="2" spans="1:17" ht="63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399999999999999">
      <c r="A3" s="54">
        <v>1</v>
      </c>
      <c r="B3" s="9" t="str">
        <f>List4!S2</f>
        <v>Petr Weiner</v>
      </c>
      <c r="C3" s="20">
        <f>IF(List4!K2&lt;-88888,-90000,INDEX(Tabulka!$B$4:$AF$84,MATCH(B3,Tabulka!$A$4:$A$84,0),31))</f>
        <v>12.000000009920001</v>
      </c>
      <c r="D3" s="18">
        <f>INDEX(Tabulka!$A$4:$AF$84,MATCH(B3,Tabulka!$A$4:$A$84,0)-1,31)</f>
        <v>14.000000000010001</v>
      </c>
      <c r="E3" s="18">
        <f>INDEX(Tabulka!$B$4:$AF$84,MATCH(B3,Tabulka!$A$4:$A$84,0)+3,30)</f>
        <v>41</v>
      </c>
      <c r="F3" s="18">
        <f>INDEX(Tabulka!$B$4:$AF$84,MATCH(B3,Tabulka!$A$4:$A$84,0),30)</f>
        <v>2.00000000009</v>
      </c>
      <c r="G3" s="18">
        <f>INDEX(Tabulka!$B$4:$AF$84,MATCH(B3,Tabulka!$A$4:$A$84,0)+2,30)</f>
        <v>9.0000000000499973</v>
      </c>
      <c r="H3" s="19">
        <f>INDEX(Tabulka!$B$4:$AF$84,MATCH(B3,Tabulka!$A$4:$A$84,0)+1,30)</f>
        <v>2.00000000009</v>
      </c>
      <c r="L3" s="31" t="str">
        <f>IFERROR(List4!AB2,"")</f>
        <v>Petr Weiner</v>
      </c>
      <c r="M3" s="52">
        <f>IFERROR(List4!AA2,"")</f>
        <v>36.170733907317071</v>
      </c>
      <c r="Q3" s="8" t="s">
        <v>23</v>
      </c>
    </row>
    <row r="4" spans="1:17" ht="17.399999999999999">
      <c r="A4" s="55">
        <v>2</v>
      </c>
      <c r="B4" s="10" t="str">
        <f>List4!S3</f>
        <v>Milan Veselý</v>
      </c>
      <c r="C4" s="21">
        <f>IF(List4!K3&lt;-88888,-90000,INDEX(Tabulka!$B$4:$AF$84,MATCH(B4,Tabulka!$A$4:$A$84,0),31))</f>
        <v>10.000000009960001</v>
      </c>
      <c r="D4" s="12">
        <f>INDEX(Tabulka!$A$4:$AF$84,MATCH(B4,Tabulka!$A$4:$A$84,0)-1,31)</f>
        <v>14.000000000029999</v>
      </c>
      <c r="E4" s="12">
        <f>INDEX(Tabulka!$B$4:$AF$84,MATCH(B4,Tabulka!$A$4:$A$84,0)+3,30)</f>
        <v>43</v>
      </c>
      <c r="F4" s="12">
        <f>INDEX(Tabulka!$B$4:$AF$84,MATCH(B4,Tabulka!$A$4:$A$84,0),30)</f>
        <v>4.00000000007</v>
      </c>
      <c r="G4" s="12">
        <f>INDEX(Tabulka!$B$4:$AF$84,MATCH(B4,Tabulka!$A$4:$A$84,0)+2,30)</f>
        <v>10.000000000059998</v>
      </c>
      <c r="H4" s="13">
        <f>INDEX(Tabulka!$B$4:$AF$84,MATCH(B4,Tabulka!$A$4:$A$84,0)+1,30)</f>
        <v>6.00000000007</v>
      </c>
      <c r="J4" s="32"/>
      <c r="L4" s="31" t="str">
        <f>IFERROR(List4!AB3,"")</f>
        <v>Jarda Klein</v>
      </c>
      <c r="M4" s="52">
        <f>IFERROR(List4!AA3,"")</f>
        <v>43.787880967878792</v>
      </c>
      <c r="Q4" s="8" t="s">
        <v>24</v>
      </c>
    </row>
    <row r="5" spans="1:17" ht="17.399999999999999">
      <c r="A5" s="55">
        <v>3</v>
      </c>
      <c r="B5" s="10" t="str">
        <f>List4!S4</f>
        <v>Jarda Klein</v>
      </c>
      <c r="C5" s="21">
        <f>IF(List4!K4&lt;-88888,-90000,INDEX(Tabulka!$B$4:$AF$84,MATCH(B5,Tabulka!$A$4:$A$84,0),31))</f>
        <v>9.0000000099400008</v>
      </c>
      <c r="D5" s="12">
        <f>INDEX(Tabulka!$A$4:$AF$84,MATCH(B5,Tabulka!$A$4:$A$84,0)-1,31)</f>
        <v>9.0000000000299991</v>
      </c>
      <c r="E5" s="12">
        <f>INDEX(Tabulka!$B$4:$AF$84,MATCH(B5,Tabulka!$A$4:$A$84,0)+3,30)</f>
        <v>33</v>
      </c>
      <c r="F5" s="12">
        <f>INDEX(Tabulka!$B$4:$AF$84,MATCH(B5,Tabulka!$A$4:$A$84,0),30)</f>
        <v>9.0000000000000012E-11</v>
      </c>
      <c r="G5" s="12">
        <f>INDEX(Tabulka!$B$4:$AF$84,MATCH(B5,Tabulka!$A$4:$A$84,0)+2,30)</f>
        <v>9.0000000000299991</v>
      </c>
      <c r="H5" s="13">
        <f>INDEX(Tabulka!$B$4:$AF$84,MATCH(B5,Tabulka!$A$4:$A$84,0)+1,30)</f>
        <v>9.0000000000000012E-11</v>
      </c>
      <c r="J5" s="32"/>
      <c r="L5" s="31" t="str">
        <f>IFERROR(List4!AB4,"")</f>
        <v>Kuba Šedivý</v>
      </c>
      <c r="M5" s="52">
        <f>IFERROR(List4!AA4,"")</f>
        <v>43.809525979523812</v>
      </c>
      <c r="Q5" s="8" t="s">
        <v>39</v>
      </c>
    </row>
    <row r="6" spans="1:17" ht="17.399999999999999">
      <c r="A6" s="55">
        <v>4</v>
      </c>
      <c r="B6" s="10" t="str">
        <f>List4!S5</f>
        <v>Kuba Šedivý</v>
      </c>
      <c r="C6" s="21">
        <f>IF(List4!K5&lt;-88888,-90000,INDEX(Tabulka!$B$4:$AF$84,MATCH(B6,Tabulka!$A$4:$A$84,0),31))</f>
        <v>4.0000000099699999</v>
      </c>
      <c r="D6" s="12">
        <f>INDEX(Tabulka!$A$4:$AF$84,MATCH(B6,Tabulka!$A$4:$A$84,0)-1,31)</f>
        <v>7</v>
      </c>
      <c r="E6" s="12">
        <f>INDEX(Tabulka!$B$4:$AF$84,MATCH(B6,Tabulka!$A$4:$A$84,0)+3,30)</f>
        <v>21</v>
      </c>
      <c r="F6" s="12">
        <f>INDEX(Tabulka!$B$4:$AF$84,MATCH(B6,Tabulka!$A$4:$A$84,0),30)</f>
        <v>3.00000000003</v>
      </c>
      <c r="G6" s="12">
        <f>INDEX(Tabulka!$B$4:$AF$84,MATCH(B6,Tabulka!$A$4:$A$84,0)+2,30)</f>
        <v>5.00000000002</v>
      </c>
      <c r="H6" s="13">
        <f>INDEX(Tabulka!$B$4:$AF$84,MATCH(B6,Tabulka!$A$4:$A$84,0)+1,30)</f>
        <v>5.00000000003</v>
      </c>
      <c r="J6" s="32"/>
      <c r="L6" s="31" t="str">
        <f>IFERROR(List4!AB5,"")</f>
        <v>Milan Veselý</v>
      </c>
      <c r="M6" s="52">
        <f>IFERROR(List4!AA5,"")</f>
        <v>51.511630096976738</v>
      </c>
      <c r="Q6" s="8" t="s">
        <v>25</v>
      </c>
    </row>
    <row r="7" spans="1:17" ht="17.399999999999999">
      <c r="A7" s="55">
        <v>5</v>
      </c>
      <c r="B7" s="10" t="str">
        <f>List4!S6</f>
        <v>Libor Hruška</v>
      </c>
      <c r="C7" s="21">
        <f>IF(List4!K6&lt;-88888,-90000,INDEX(Tabulka!$B$4:$AF$84,MATCH(B7,Tabulka!$A$4:$A$84,0),31))</f>
        <v>4.0000000099799999</v>
      </c>
      <c r="D7" s="12">
        <f>INDEX(Tabulka!$A$4:$AF$84,MATCH(B7,Tabulka!$A$4:$A$84,0)-1,31)</f>
        <v>7.00000000006</v>
      </c>
      <c r="E7" s="12">
        <f>INDEX(Tabulka!$B$4:$AF$84,MATCH(B7,Tabulka!$A$4:$A$84,0)+3,30)</f>
        <v>44</v>
      </c>
      <c r="F7" s="12">
        <f>INDEX(Tabulka!$B$4:$AF$84,MATCH(B7,Tabulka!$A$4:$A$84,0),30)</f>
        <v>3.00000000008</v>
      </c>
      <c r="G7" s="12">
        <f>INDEX(Tabulka!$B$4:$AF$84,MATCH(B7,Tabulka!$A$4:$A$84,0)+2,30)</f>
        <v>2.00000000009</v>
      </c>
      <c r="H7" s="13">
        <f>INDEX(Tabulka!$B$4:$AF$84,MATCH(B7,Tabulka!$A$4:$A$84,0)+1,30)</f>
        <v>3.00000000008</v>
      </c>
      <c r="J7" s="32"/>
      <c r="L7" s="31" t="str">
        <f>IFERROR(List4!AB6,"")</f>
        <v>Libor Hruška</v>
      </c>
      <c r="M7" s="52">
        <f>IFERROR(List4!AA6,"")</f>
        <v>62.250002160000001</v>
      </c>
      <c r="Q7" s="8" t="s">
        <v>37</v>
      </c>
    </row>
    <row r="8" spans="1:17" ht="17.399999999999999">
      <c r="A8" s="55">
        <v>6</v>
      </c>
      <c r="B8" s="10" t="str">
        <f>List4!S7</f>
        <v>Standa Roth</v>
      </c>
      <c r="C8" s="21">
        <f>IF(List4!K7&lt;-88888,-90000,INDEX(Tabulka!$B$4:$AF$84,MATCH(B8,Tabulka!$A$4:$A$84,0),31))</f>
        <v>1.0009999112648984E-8</v>
      </c>
      <c r="D8" s="12">
        <f>INDEX(Tabulka!$A$4:$AF$84,MATCH(B8,Tabulka!$A$4:$A$84,0)-1,31)</f>
        <v>8.0000000000499973</v>
      </c>
      <c r="E8" s="12">
        <f>INDEX(Tabulka!$B$4:$AF$84,MATCH(B8,Tabulka!$A$4:$A$84,0)+3,30)</f>
        <v>37</v>
      </c>
      <c r="F8" s="12">
        <f>INDEX(Tabulka!$B$4:$AF$84,MATCH(B8,Tabulka!$A$4:$A$84,0),30)</f>
        <v>8.0000000000399982</v>
      </c>
      <c r="G8" s="12">
        <f>INDEX(Tabulka!$B$4:$AF$84,MATCH(B8,Tabulka!$A$4:$A$84,0)+2,30)</f>
        <v>4.00000000007</v>
      </c>
      <c r="H8" s="13">
        <f>INDEX(Tabulka!$B$4:$AF$84,MATCH(B8,Tabulka!$A$4:$A$84,0)+1,30)</f>
        <v>10.000000000039998</v>
      </c>
      <c r="J8" s="32"/>
      <c r="L8" s="31" t="str">
        <f>IFERROR(List4!AB7,"")</f>
        <v>Pavel Pernekr</v>
      </c>
      <c r="M8" s="52">
        <f>IFERROR(List4!AA7,"")</f>
        <v>62.515153655151515</v>
      </c>
      <c r="Q8" s="8" t="s">
        <v>48</v>
      </c>
    </row>
    <row r="9" spans="1:17" ht="17.399999999999999">
      <c r="A9" s="55">
        <v>7</v>
      </c>
      <c r="B9" s="10" t="str">
        <f>List4!S8</f>
        <v>Pavel Pernekr</v>
      </c>
      <c r="C9" s="21">
        <f>IF(List4!K8&lt;-88888,-90000,INDEX(Tabulka!$B$4:$AF$84,MATCH(B9,Tabulka!$A$4:$A$84,0),31))</f>
        <v>1E-8</v>
      </c>
      <c r="D9" s="12">
        <f>INDEX(Tabulka!$A$4:$AF$84,MATCH(B9,Tabulka!$A$4:$A$84,0)-1,31)</f>
        <v>3.00000000006</v>
      </c>
      <c r="E9" s="12">
        <f>INDEX(Tabulka!$B$4:$AF$84,MATCH(B9,Tabulka!$A$4:$A$84,0)+3,30)</f>
        <v>33</v>
      </c>
      <c r="F9" s="12">
        <f>INDEX(Tabulka!$B$4:$AF$84,MATCH(B9,Tabulka!$A$4:$A$84,0),30)</f>
        <v>3.00000000006</v>
      </c>
      <c r="G9" s="12">
        <f>INDEX(Tabulka!$B$4:$AF$84,MATCH(B9,Tabulka!$A$4:$A$84,0)+2,30)</f>
        <v>5.00000000004</v>
      </c>
      <c r="H9" s="13">
        <f>INDEX(Tabulka!$B$4:$AF$84,MATCH(B9,Tabulka!$A$4:$A$84,0)+1,30)</f>
        <v>4.00000000006</v>
      </c>
      <c r="L9" s="31" t="str">
        <f>IFERROR(List4!AB8,"")</f>
        <v>Míra Šedivý</v>
      </c>
      <c r="M9" s="52">
        <f>IFERROR(List4!AA8,"")</f>
        <v>63.538463668461539</v>
      </c>
      <c r="Q9" s="8" t="s">
        <v>49</v>
      </c>
    </row>
    <row r="10" spans="1:17" ht="17.399999999999999">
      <c r="A10" s="55">
        <v>8</v>
      </c>
      <c r="B10" s="10" t="str">
        <f>List4!S9</f>
        <v>Míra Šedivý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1.00000000002</v>
      </c>
      <c r="E10" s="12">
        <f>INDEX(Tabulka!$B$4:$AF$84,MATCH(B10,Tabulka!$A$4:$A$84,0)+3,30)</f>
        <v>13</v>
      </c>
      <c r="F10" s="12">
        <f>INDEX(Tabulka!$B$4:$AF$84,MATCH(B10,Tabulka!$A$4:$A$84,0),30)</f>
        <v>2.00000000001</v>
      </c>
      <c r="G10" s="12">
        <f>INDEX(Tabulka!$B$4:$AF$84,MATCH(B10,Tabulka!$A$4:$A$84,0)+2,30)</f>
        <v>4.00000000001</v>
      </c>
      <c r="H10" s="13">
        <f>INDEX(Tabulka!$B$4:$AF$84,MATCH(B10,Tabulka!$A$4:$A$84,0)+1,30)</f>
        <v>3.00000000001</v>
      </c>
      <c r="L10" s="31" t="str">
        <f>IFERROR(List4!AB9,"")</f>
        <v>Jiří Blín</v>
      </c>
      <c r="M10" s="52">
        <f>IFERROR(List4!AA9,"")</f>
        <v>77.846155956153837</v>
      </c>
    </row>
    <row r="11" spans="1:17" ht="17.399999999999999">
      <c r="A11" s="55">
        <v>9</v>
      </c>
      <c r="B11" s="10" t="str">
        <f>List4!S10</f>
        <v>Míra Chalupník</v>
      </c>
      <c r="C11" s="21">
        <f>IF(List4!K10&lt;-88888,-90000,INDEX(Tabulka!$B$4:$AF$84,MATCH(B11,Tabulka!$A$4:$A$84,0),31))</f>
        <v>-2.9999999899800001</v>
      </c>
      <c r="D11" s="12">
        <f>INDEX(Tabulka!$A$4:$AF$84,MATCH(B11,Tabulka!$A$4:$A$84,0)-1,31)</f>
        <v>3.9999999999999998E-11</v>
      </c>
      <c r="E11" s="12">
        <f>INDEX(Tabulka!$B$4:$AF$84,MATCH(B11,Tabulka!$A$4:$A$84,0)+3,30)</f>
        <v>14</v>
      </c>
      <c r="F11" s="12">
        <f>INDEX(Tabulka!$B$4:$AF$84,MATCH(B11,Tabulka!$A$4:$A$84,0),30)</f>
        <v>3.00000000002</v>
      </c>
      <c r="G11" s="12">
        <f>INDEX(Tabulka!$B$4:$AF$84,MATCH(B11,Tabulka!$A$4:$A$84,0)+2,30)</f>
        <v>3.9999999999999998E-11</v>
      </c>
      <c r="H11" s="13">
        <f>INDEX(Tabulka!$B$4:$AF$84,MATCH(B11,Tabulka!$A$4:$A$84,0)+1,30)</f>
        <v>3.00000000002</v>
      </c>
      <c r="L11" s="31" t="str">
        <f>IFERROR(List4!AB10,"")</f>
        <v>Standa Roth</v>
      </c>
      <c r="M11" s="52">
        <f>IFERROR(List4!AA10,"")</f>
        <v>80.972975122972969</v>
      </c>
    </row>
    <row r="12" spans="1:17" ht="17.399999999999999">
      <c r="A12" s="55">
        <v>10</v>
      </c>
      <c r="B12" s="10" t="str">
        <f>List4!S11</f>
        <v>Jiří Blín</v>
      </c>
      <c r="C12" s="21">
        <f>IF(List4!K11&lt;-88888,-90000,INDEX(Tabulka!$B$4:$AF$84,MATCH(B12,Tabulka!$A$4:$A$84,0),31))</f>
        <v>-7.9999999899500001</v>
      </c>
      <c r="D12" s="12">
        <f>INDEX(Tabulka!$A$4:$AF$84,MATCH(B12,Tabulka!$A$4:$A$84,0)-1,31)</f>
        <v>2.00000000009</v>
      </c>
      <c r="E12" s="12">
        <f>INDEX(Tabulka!$B$4:$AF$84,MATCH(B12,Tabulka!$A$4:$A$84,0)+3,30)</f>
        <v>39</v>
      </c>
      <c r="F12" s="12">
        <f>INDEX(Tabulka!$B$4:$AF$84,MATCH(B12,Tabulka!$A$4:$A$84,0),30)</f>
        <v>10.00000000004</v>
      </c>
      <c r="G12" s="12">
        <f>INDEX(Tabulka!$B$4:$AF$84,MATCH(B12,Tabulka!$A$4:$A$84,0)+2,30)</f>
        <v>8.00000000006</v>
      </c>
      <c r="H12" s="13">
        <f>INDEX(Tabulka!$B$4:$AF$84,MATCH(B12,Tabulka!$A$4:$A$84,0)+1,30)</f>
        <v>15.00000000004</v>
      </c>
      <c r="L12" s="31" t="str">
        <f>IFERROR(List4!AB11,"")</f>
        <v>Adam Šmíd</v>
      </c>
      <c r="M12" s="52">
        <f>IFERROR(List4!AA11,"")</f>
        <v>95.3000021</v>
      </c>
    </row>
    <row r="13" spans="1:17" ht="17.399999999999999">
      <c r="A13" s="55">
        <v>11</v>
      </c>
      <c r="B13" s="10" t="str">
        <f>List4!S12</f>
        <v>Adam Šmíd</v>
      </c>
      <c r="C13" s="21">
        <f>IF(List4!K12&lt;-88888,-90000,INDEX(Tabulka!$B$4:$AF$84,MATCH(B13,Tabulka!$A$4:$A$84,0),31))</f>
        <v>-8.9999999899399974</v>
      </c>
      <c r="D13" s="12">
        <f>INDEX(Tabulka!$A$4:$AF$84,MATCH(B13,Tabulka!$A$4:$A$84,0)-1,31)</f>
        <v>1.0000000000000002E-10</v>
      </c>
      <c r="E13" s="12">
        <f>INDEX(Tabulka!$B$4:$AF$84,MATCH(B13,Tabulka!$A$4:$A$84,0)+3,30)</f>
        <v>30</v>
      </c>
      <c r="F13" s="12">
        <f>INDEX(Tabulka!$B$4:$AF$84,MATCH(B13,Tabulka!$A$4:$A$84,0),30)</f>
        <v>9.0000000000399982</v>
      </c>
      <c r="G13" s="12">
        <f>INDEX(Tabulka!$B$4:$AF$84,MATCH(B13,Tabulka!$A$4:$A$84,0)+2,30)</f>
        <v>5.00000000005</v>
      </c>
      <c r="H13" s="13">
        <f>INDEX(Tabulka!$B$4:$AF$84,MATCH(B13,Tabulka!$A$4:$A$84,0)+1,30)</f>
        <v>12.000000000039998</v>
      </c>
      <c r="L13" s="31" t="str">
        <f>IFERROR(List4!AB12,"")</f>
        <v>Míra Chalupník</v>
      </c>
      <c r="M13" s="52">
        <f>IFERROR(List4!AA12,"")</f>
        <v>109.14285926285714</v>
      </c>
    </row>
    <row r="14" spans="1:17" ht="17.399999999999999">
      <c r="A14" s="55">
        <v>12</v>
      </c>
      <c r="B14" s="10" t="str">
        <f>List4!S13</f>
        <v>Jiří Fiala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Jiří Fiala</v>
      </c>
      <c r="M14" s="52" t="str">
        <f>IFERROR(List4!AA13,"")</f>
        <v>Neklas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-7.9999977899500001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Petr Weiner</v>
      </c>
      <c r="K2" s="41">
        <f t="shared" ref="K2:K14" si="3">LARGE($C$2:$C$14,ROW(I2)-1)</f>
        <v>12.000002089920001</v>
      </c>
      <c r="L2" s="141">
        <f>INDEX(Tabulka!$A$4:$AF$84,MATCH(J2,Tabulka!$A$4:$A$84,0)-1,31)+INDEX($D$2:$E$14,MATCH(K2,$C$2:$C$14,0),2)</f>
        <v>14.000002080010001</v>
      </c>
      <c r="M2" s="141">
        <f>INDEX(Tabulka!$A$4:$AF$80,MATCH(List4!$J2,Tabulka!$A$4:$A$80,0)+3,31)+INDEX($D$2:$E$14,MATCH(K2,$C$2:$C$14,0),2)</f>
        <v>41.000002080000002</v>
      </c>
      <c r="N2" s="141">
        <f>INDEX(Tabulka!$B$4:$AF$84,MATCH(J2,Tabulka!$A$4:$A$84,0),30)+INDEX($D$2:$E$14,MATCH(K2,$C$2:$C$14,0),2)</f>
        <v>2.0000020800899998</v>
      </c>
      <c r="O2" s="141">
        <f>INDEX(Tabulka!$B$4:$AF$84,MATCH(J2,Tabulka!$A$4:$A$84,0)+2,30)+INDEX($D$2:$E$14,MATCH(K2,$C$2:$C$14,0),2)</f>
        <v>9.0000020800499971</v>
      </c>
      <c r="P2" s="141">
        <f>INDEX(Tabulka!$B$4:$AF$84,MATCH(J2,Tabulka!$A$4:$A$84,0)+1,30)+INDEX($D$2:$E$14,MATCH(K2,$C$2:$C$14,0),2)</f>
        <v>2.0000020800899998</v>
      </c>
      <c r="Q2" s="6">
        <f t="shared" ref="Q2:Q14" si="4">IF(K2&lt;-888,K2*100000,K2*138000+IF(K2&lt;0,IF(AVERAGE($M$2:$M$14)-20&lt;M2,M2*100,M2*150),IF(AVERAGE($M$2:$M$14)-20&lt;M2,M2*-100,M2*-150)+P2*-100+O2*-20+L2*4000))</f>
        <v>1707520.29627139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Petr Weiner</v>
      </c>
      <c r="T2" s="49">
        <f t="shared" ref="T2:T13" si="6">LARGE($Q$2:$Q$14,ROW(S2)-1)</f>
        <v>1707520.29627139</v>
      </c>
      <c r="U2" s="50">
        <f t="shared" ref="U2:U14" si="7">INDEX($K$2:$K$14,MATCH($S2,$J$2:$J$14,0))</f>
        <v>12.000002089920001</v>
      </c>
      <c r="V2" s="50">
        <f t="shared" ref="V2:V14" si="8">INDEX($K$2:$K$14,MATCH($S2,$J$2:$J$14,0))*-1</f>
        <v>-12.000002089920001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36.170733907317071</v>
      </c>
      <c r="X2" s="43">
        <v>1</v>
      </c>
      <c r="Y2" s="51">
        <f t="shared" ref="Y2:Y14" si="9">IF(OR($AA$1="Výhry",$AA$1="Poč. kol")=TRUE,LARGE($W$2:$W$14,X2),SMALL($W$2:$W$14,X2))</f>
        <v>36.170733907317071</v>
      </c>
      <c r="Z2" s="51"/>
      <c r="AA2" s="51">
        <f t="shared" ref="AA2:AA14" si="10">IF(ROUND(ABS(W2),0)=ABS(90000),"Neklas",IF(OR($AA$1="Výhry",$AA$1="Poč. kol")=TRUE,LARGE($W$2:$W$14,X2),SMALL($W$2:$W$14,X2)))</f>
        <v>36.170733907317071</v>
      </c>
      <c r="AB2" s="43" t="str">
        <f t="shared" ref="AB2:AB14" si="11">INDEX($S$2:$S$14,MATCH($Y2,$W$2:$W$14,0),1)</f>
        <v>Petr Weiner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10.000002099960001</v>
      </c>
      <c r="L3" s="141">
        <f>INDEX(Tabulka!$A$4:$AF$84,MATCH(J3,Tabulka!$A$4:$A$84,0)-1,31)+INDEX($D$2:$E$14,MATCH(K3,$C$2:$C$14,0),2)</f>
        <v>14.00000209003</v>
      </c>
      <c r="M3" s="141">
        <f>INDEX(Tabulka!$A$4:$AF$80,MATCH(List4!$J3,Tabulka!$A$4:$A$80,0)+3,31)+INDEX($D$2:$E$14,MATCH(K3,$C$2:$C$14,0),2)</f>
        <v>43.000002090000002</v>
      </c>
      <c r="N3" s="141">
        <f>INDEX(Tabulka!$B$4:$AF$84,MATCH(J3,Tabulka!$A$4:$A$84,0),30)+INDEX($D$2:$E$14,MATCH(K3,$C$2:$C$14,0),2)</f>
        <v>4.0000020900699997</v>
      </c>
      <c r="O3" s="141">
        <f>INDEX(Tabulka!$B$4:$AF$84,MATCH(J3,Tabulka!$A$4:$A$84,0)+2,30)+INDEX($D$2:$E$14,MATCH(K3,$C$2:$C$14,0),2)</f>
        <v>10.000002090059999</v>
      </c>
      <c r="P3" s="141">
        <f>INDEX(Tabulka!$B$4:$AF$84,MATCH(J3,Tabulka!$A$4:$A$84,0)+1,30)+INDEX($D$2:$E$14,MATCH(K3,$C$2:$C$14,0),2)</f>
        <v>6.0000020900699997</v>
      </c>
      <c r="Q3" s="6">
        <f t="shared" si="4"/>
        <v>1430900.297694792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Milan Veselý</v>
      </c>
      <c r="T3" s="49">
        <f t="shared" si="6"/>
        <v>1430900.297694792</v>
      </c>
      <c r="U3" s="50">
        <f t="shared" si="7"/>
        <v>10.000002099960001</v>
      </c>
      <c r="V3" s="50">
        <f t="shared" si="8"/>
        <v>-10.000002099960001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51.511630096976738</v>
      </c>
      <c r="X3" s="43">
        <v>2</v>
      </c>
      <c r="Y3" s="51">
        <f t="shared" si="9"/>
        <v>43.787880967878792</v>
      </c>
      <c r="Z3" s="51"/>
      <c r="AA3" s="51">
        <f t="shared" si="10"/>
        <v>43.787880967878792</v>
      </c>
      <c r="AB3" s="43" t="str">
        <f t="shared" si="11"/>
        <v>Jarda Klein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4.00000218998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Jarda Klein</v>
      </c>
      <c r="K4" s="41">
        <f t="shared" si="3"/>
        <v>9.0000021699400001</v>
      </c>
      <c r="L4" s="141">
        <f>INDEX(Tabulka!$A$4:$AF$84,MATCH(J4,Tabulka!$A$4:$A$84,0)-1,31)+INDEX($D$2:$E$14,MATCH(K4,$C$2:$C$14,0),2)</f>
        <v>9.0000021600299984</v>
      </c>
      <c r="M4" s="141">
        <f>INDEX(Tabulka!$A$4:$AF$80,MATCH(List4!$J4,Tabulka!$A$4:$A$80,0)+3,31)+INDEX($D$2:$E$14,MATCH(K4,$C$2:$C$14,0),2)</f>
        <v>33.000002160000001</v>
      </c>
      <c r="N4" s="142">
        <f>INDEX(Tabulka!$B$4:$AF$84,MATCH(J4,Tabulka!$A$4:$A$84,0),30)+INDEX($D$2:$E$14,MATCH(K4,$C$2:$C$14,0),2)</f>
        <v>2.1600900000000004E-6</v>
      </c>
      <c r="O4" s="141">
        <f>INDEX(Tabulka!$B$4:$AF$84,MATCH(J4,Tabulka!$A$4:$A$84,0)+2,30)+INDEX($D$2:$E$14,MATCH(K4,$C$2:$C$14,0),2)</f>
        <v>9.0000021600299984</v>
      </c>
      <c r="P4" s="141">
        <f>INDEX(Tabulka!$B$4:$AF$84,MATCH(J4,Tabulka!$A$4:$A$84,0)+1,30)+INDEX($D$2:$E$14,MATCH(K4,$C$2:$C$14,0),2)</f>
        <v>2.1600900000000004E-6</v>
      </c>
      <c r="Q4" s="6">
        <f t="shared" si="4"/>
        <v>1274520.3076166303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Jarda Klein</v>
      </c>
      <c r="T4" s="49">
        <f t="shared" si="6"/>
        <v>1274520.3076166303</v>
      </c>
      <c r="U4" s="50">
        <f t="shared" si="7"/>
        <v>9.0000021699400001</v>
      </c>
      <c r="V4" s="50">
        <f t="shared" si="8"/>
        <v>-9.0000021699400001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43.787880967878792</v>
      </c>
      <c r="X4" s="43">
        <v>3</v>
      </c>
      <c r="Y4" s="51">
        <f t="shared" si="9"/>
        <v>43.809525979523812</v>
      </c>
      <c r="Z4" s="51"/>
      <c r="AA4" s="51">
        <f t="shared" si="10"/>
        <v>43.809525979523812</v>
      </c>
      <c r="AB4" s="43" t="str">
        <f t="shared" si="11"/>
        <v>Kuba Šedivý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-2.9999978199799999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4.00000218998</v>
      </c>
      <c r="L5" s="141">
        <f>INDEX(Tabulka!$A$4:$AF$84,MATCH(J5,Tabulka!$A$4:$A$84,0)-1,31)+INDEX($D$2:$E$14,MATCH(K5,$C$2:$C$14,0),2)</f>
        <v>7.0000021800600001</v>
      </c>
      <c r="M5" s="141">
        <f>INDEX(Tabulka!$A$4:$AF$80,MATCH(List4!$J5,Tabulka!$A$4:$A$80,0)+3,31)+INDEX($D$2:$E$14,MATCH(K5,$C$2:$C$14,0),2)</f>
        <v>44.000002180000003</v>
      </c>
      <c r="N5" s="141">
        <f>INDEX(Tabulka!$B$4:$AF$84,MATCH(J5,Tabulka!$A$4:$A$84,0),30)+INDEX($D$2:$E$14,MATCH(K5,$C$2:$C$14,0),2)</f>
        <v>3.0000021800800001</v>
      </c>
      <c r="O5" s="141">
        <f>INDEX(Tabulka!$B$4:$AF$84,MATCH(J5,Tabulka!$A$4:$A$84,0)+2,30)+INDEX($D$2:$E$14,MATCH(K5,$C$2:$C$14,0),2)</f>
        <v>2.0000021800900001</v>
      </c>
      <c r="P5" s="141">
        <f>INDEX(Tabulka!$B$4:$AF$84,MATCH(J5,Tabulka!$A$4:$A$84,0)+1,30)+INDEX($D$2:$E$14,MATCH(K5,$C$2:$C$14,0),2)</f>
        <v>3.0000021800800001</v>
      </c>
      <c r="Q5" s="6">
        <f t="shared" si="4"/>
        <v>575260.31045787013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Kuba Šedivý</v>
      </c>
      <c r="T5" s="49">
        <f t="shared" si="6"/>
        <v>577300.30336725665</v>
      </c>
      <c r="U5" s="50">
        <f t="shared" si="7"/>
        <v>4.0000021399700003</v>
      </c>
      <c r="V5" s="50">
        <f t="shared" si="8"/>
        <v>-4.0000021399700003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43.809525979523812</v>
      </c>
      <c r="X5" s="43">
        <v>4</v>
      </c>
      <c r="Y5" s="51">
        <f t="shared" si="9"/>
        <v>51.511630096976738</v>
      </c>
      <c r="Z5" s="51"/>
      <c r="AA5" s="51">
        <f t="shared" si="10"/>
        <v>51.511630096976738</v>
      </c>
      <c r="AB5" s="43" t="str">
        <f t="shared" si="11"/>
        <v>Milan Veselý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9.0000021699400001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Kuba Šedivý</v>
      </c>
      <c r="K6" s="41">
        <f t="shared" si="3"/>
        <v>4.0000021399700003</v>
      </c>
      <c r="L6" s="141">
        <f>INDEX(Tabulka!$A$4:$AF$84,MATCH(J6,Tabulka!$A$4:$A$84,0)-1,31)+INDEX($D$2:$E$14,MATCH(K6,$C$2:$C$14,0),2)</f>
        <v>7.0000021300000004</v>
      </c>
      <c r="M6" s="141">
        <f>INDEX(Tabulka!$A$4:$AF$80,MATCH(List4!$J6,Tabulka!$A$4:$A$80,0)+3,31)+INDEX($D$2:$E$14,MATCH(K6,$C$2:$C$14,0),2)</f>
        <v>21.000002129999999</v>
      </c>
      <c r="N6" s="141">
        <f>INDEX(Tabulka!$B$4:$AF$84,MATCH(J6,Tabulka!$A$4:$A$84,0),30)+INDEX($D$2:$E$14,MATCH(K6,$C$2:$C$14,0),2)</f>
        <v>3.0000021300299999</v>
      </c>
      <c r="O6" s="141">
        <f>INDEX(Tabulka!$B$4:$AF$84,MATCH(J6,Tabulka!$A$4:$A$84,0)+2,30)+INDEX($D$2:$E$14,MATCH(K6,$C$2:$C$14,0),2)</f>
        <v>5.0000021300200004</v>
      </c>
      <c r="P6" s="141">
        <f>INDEX(Tabulka!$B$4:$AF$84,MATCH(J6,Tabulka!$A$4:$A$84,0)+1,30)+INDEX($D$2:$E$14,MATCH(K6,$C$2:$C$14,0),2)</f>
        <v>5.0000021300300004</v>
      </c>
      <c r="Q6" s="6">
        <f t="shared" si="4"/>
        <v>577300.30336725665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Libor Hruška</v>
      </c>
      <c r="T6" s="49">
        <f t="shared" si="6"/>
        <v>575260.31045787013</v>
      </c>
      <c r="U6" s="50">
        <f t="shared" si="7"/>
        <v>4.00000218998</v>
      </c>
      <c r="V6" s="50">
        <f t="shared" si="8"/>
        <v>-4.00000218998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62.250002160000001</v>
      </c>
      <c r="X6" s="43">
        <v>5</v>
      </c>
      <c r="Y6" s="51">
        <f t="shared" si="9"/>
        <v>62.250002160000001</v>
      </c>
      <c r="Z6" s="51"/>
      <c r="AA6" s="51">
        <f t="shared" si="10"/>
        <v>62.250002160000001</v>
      </c>
      <c r="AB6" s="43" t="str">
        <f t="shared" si="11"/>
        <v>Libor Hruška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2.1600000000000005E-6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Pavel Pernekr</v>
      </c>
      <c r="K7" s="41">
        <f t="shared" si="3"/>
        <v>2.1600000000000005E-6</v>
      </c>
      <c r="L7" s="141">
        <f>INDEX(Tabulka!$A$4:$AF$84,MATCH(J7,Tabulka!$A$4:$A$84,0)-1,31)+INDEX($D$2:$E$14,MATCH(K7,$C$2:$C$14,0),2)</f>
        <v>3.0000021500599998</v>
      </c>
      <c r="M7" s="141">
        <f>INDEX(Tabulka!$A$4:$AF$80,MATCH(List4!$J7,Tabulka!$A$4:$A$80,0)+3,31)+INDEX($D$2:$E$14,MATCH(K7,$C$2:$C$14,0),2)</f>
        <v>33.00000215</v>
      </c>
      <c r="N7" s="141">
        <f>INDEX(Tabulka!$B$4:$AF$84,MATCH(J7,Tabulka!$A$4:$A$84,0),30)+INDEX($D$2:$E$14,MATCH(K7,$C$2:$C$14,0),2)</f>
        <v>3.0000021500599998</v>
      </c>
      <c r="O7" s="141">
        <f>INDEX(Tabulka!$B$4:$AF$84,MATCH(J7,Tabulka!$A$4:$A$84,0)+2,30)+INDEX($D$2:$E$14,MATCH(K7,$C$2:$C$14,0),2)</f>
        <v>5.0000021500400003</v>
      </c>
      <c r="P7" s="141">
        <f>INDEX(Tabulka!$B$4:$AF$84,MATCH(J7,Tabulka!$A$4:$A$84,0)+1,30)+INDEX($D$2:$E$14,MATCH(K7,$C$2:$C$14,0),2)</f>
        <v>4.0000021500600003</v>
      </c>
      <c r="Q7" s="6">
        <f t="shared" si="4"/>
        <v>8200.3062072331995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Standa Roth</v>
      </c>
      <c r="T7" s="49">
        <f t="shared" si="6"/>
        <v>27220.304790774462</v>
      </c>
      <c r="U7" s="50">
        <f t="shared" si="7"/>
        <v>2.1500099991126496E-6</v>
      </c>
      <c r="V7" s="50">
        <f t="shared" si="8"/>
        <v>-2.1500099991126496E-6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80.972975122972969</v>
      </c>
      <c r="X7" s="43">
        <v>6</v>
      </c>
      <c r="Y7" s="51">
        <f t="shared" si="9"/>
        <v>62.515153655151515</v>
      </c>
      <c r="Z7" s="51"/>
      <c r="AA7" s="51">
        <f t="shared" si="10"/>
        <v>62.515153655151515</v>
      </c>
      <c r="AB7" s="43" t="str">
        <f t="shared" si="11"/>
        <v>Pavel Pernekr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2.1500099991126496E-6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Standa Roth</v>
      </c>
      <c r="K8" s="41">
        <f t="shared" si="3"/>
        <v>2.1500099991126496E-6</v>
      </c>
      <c r="L8" s="141">
        <f>INDEX(Tabulka!$A$4:$AF$84,MATCH(J8,Tabulka!$A$4:$A$84,0)-1,31)+INDEX($D$2:$E$14,MATCH(K8,$C$2:$C$14,0),2)</f>
        <v>8.0000021400499968</v>
      </c>
      <c r="M8" s="141">
        <f>INDEX(Tabulka!$A$4:$AF$80,MATCH(List4!$J8,Tabulka!$A$4:$A$80,0)+3,31)+INDEX($D$2:$E$14,MATCH(K8,$C$2:$C$14,0),2)</f>
        <v>37.000002139999999</v>
      </c>
      <c r="N8" s="141">
        <f>INDEX(Tabulka!$B$4:$AF$84,MATCH(J8,Tabulka!$A$4:$A$84,0),30)+INDEX($D$2:$E$14,MATCH(K8,$C$2:$C$14,0),2)</f>
        <v>8.0000021400399977</v>
      </c>
      <c r="O8" s="141">
        <f>INDEX(Tabulka!$B$4:$AF$84,MATCH(J8,Tabulka!$A$4:$A$84,0)+2,30)+INDEX($D$2:$E$14,MATCH(K8,$C$2:$C$14,0),2)</f>
        <v>4.0000021400700003</v>
      </c>
      <c r="P8" s="141">
        <f>INDEX(Tabulka!$B$4:$AF$84,MATCH(J8,Tabulka!$A$4:$A$84,0)+1,30)+INDEX($D$2:$E$14,MATCH(K8,$C$2:$C$14,0),2)</f>
        <v>10.000002140039998</v>
      </c>
      <c r="Q8" s="6">
        <f t="shared" si="4"/>
        <v>27220.304790774462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Pavel Pernekr</v>
      </c>
      <c r="T8" s="49">
        <f t="shared" si="6"/>
        <v>8200.3062072331995</v>
      </c>
      <c r="U8" s="50">
        <f t="shared" si="7"/>
        <v>2.1600000000000005E-6</v>
      </c>
      <c r="V8" s="50">
        <f t="shared" si="8"/>
        <v>-2.1600000000000005E-6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62.515153655151515</v>
      </c>
      <c r="X8" s="43">
        <v>7</v>
      </c>
      <c r="Y8" s="51">
        <f t="shared" si="9"/>
        <v>63.538463668461539</v>
      </c>
      <c r="Z8" s="51"/>
      <c r="AA8" s="51">
        <f t="shared" si="10"/>
        <v>63.538463668461539</v>
      </c>
      <c r="AB8" s="43" t="str">
        <f t="shared" si="11"/>
        <v>Míra Šedivý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4.0000021399700003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Míra Šedivý</v>
      </c>
      <c r="K9" s="41">
        <f t="shared" si="3"/>
        <v>-0.99999786998999995</v>
      </c>
      <c r="L9" s="141">
        <f>INDEX(Tabulka!$A$4:$AF$84,MATCH(J9,Tabulka!$A$4:$A$84,0)-1,31)+INDEX($D$2:$E$14,MATCH(K9,$C$2:$C$14,0),2)</f>
        <v>1.00000212002</v>
      </c>
      <c r="M9" s="141">
        <f>INDEX(Tabulka!$A$4:$AF$80,MATCH(List4!$J9,Tabulka!$A$4:$A$80,0)+3,31)+INDEX($D$2:$E$14,MATCH(K9,$C$2:$C$14,0),2)</f>
        <v>13.00000212</v>
      </c>
      <c r="N9" s="141">
        <f>INDEX(Tabulka!$B$4:$AF$84,MATCH(J9,Tabulka!$A$4:$A$84,0),30)+INDEX($D$2:$E$14,MATCH(K9,$C$2:$C$14,0),2)</f>
        <v>2.00000212001</v>
      </c>
      <c r="O9" s="141">
        <f>INDEX(Tabulka!$B$4:$AF$84,MATCH(J9,Tabulka!$A$4:$A$84,0)+2,30)+INDEX($D$2:$E$14,MATCH(K9,$C$2:$C$14,0),2)</f>
        <v>4.0000021200100004</v>
      </c>
      <c r="P9" s="141">
        <f>INDEX(Tabulka!$B$4:$AF$84,MATCH(J9,Tabulka!$A$4:$A$84,0)+1,30)+INDEX($D$2:$E$14,MATCH(K9,$C$2:$C$14,0),2)</f>
        <v>3.00000212001</v>
      </c>
      <c r="Q9" s="6">
        <f t="shared" si="4"/>
        <v>-136699.70584661997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Míra Šedivý</v>
      </c>
      <c r="T9" s="49">
        <f t="shared" si="6"/>
        <v>-136699.70584661997</v>
      </c>
      <c r="U9" s="50">
        <f t="shared" si="7"/>
        <v>-0.99999786998999995</v>
      </c>
      <c r="V9" s="50">
        <f t="shared" si="8"/>
        <v>0.99999786998999995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63.538463668461539</v>
      </c>
      <c r="X9" s="43">
        <v>8</v>
      </c>
      <c r="Y9" s="51">
        <f t="shared" si="9"/>
        <v>77.846155956153837</v>
      </c>
      <c r="Z9" s="51"/>
      <c r="AA9" s="51">
        <f t="shared" si="10"/>
        <v>77.846155956153837</v>
      </c>
      <c r="AB9" s="43" t="str">
        <f t="shared" si="11"/>
        <v>Jiří Blín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-0.99999786998999995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Míra Chalupník</v>
      </c>
      <c r="K10" s="41">
        <f t="shared" si="3"/>
        <v>-2.9999978199799999</v>
      </c>
      <c r="L10" s="141">
        <f>INDEX(Tabulka!$A$4:$AF$84,MATCH(J10,Tabulka!$A$4:$A$84,0)-1,31)+INDEX($D$2:$E$14,MATCH(K10,$C$2:$C$14,0),2)</f>
        <v>2.1700400000000002E-6</v>
      </c>
      <c r="M10" s="141">
        <f>INDEX(Tabulka!$A$4:$AF$80,MATCH(List4!$J10,Tabulka!$A$4:$A$80,0)+3,31)+INDEX($D$2:$E$14,MATCH(K10,$C$2:$C$14,0),2)</f>
        <v>14.00000217</v>
      </c>
      <c r="N10" s="141">
        <f>INDEX(Tabulka!$B$4:$AF$84,MATCH(J10,Tabulka!$A$4:$A$84,0),30)+INDEX($D$2:$E$14,MATCH(K10,$C$2:$C$14,0),2)</f>
        <v>3.0000021700200001</v>
      </c>
      <c r="O10" s="141">
        <f>INDEX(Tabulka!$B$4:$AF$84,MATCH(J10,Tabulka!$A$4:$A$84,0)+2,30)+INDEX($D$2:$E$14,MATCH(K10,$C$2:$C$14,0),2)</f>
        <v>2.1700400000000002E-6</v>
      </c>
      <c r="P10" s="141">
        <f>INDEX(Tabulka!$B$4:$AF$84,MATCH(J10,Tabulka!$A$4:$A$84,0)+1,30)+INDEX($D$2:$E$14,MATCH(K10,$C$2:$C$14,0),2)</f>
        <v>3.0000021700200001</v>
      </c>
      <c r="Q10" s="6">
        <f t="shared" si="4"/>
        <v>-412599.69894023996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Chalupník</v>
      </c>
      <c r="T10" s="49">
        <f t="shared" si="6"/>
        <v>-412599.69894023996</v>
      </c>
      <c r="U10" s="50">
        <f t="shared" si="7"/>
        <v>-2.9999978199799999</v>
      </c>
      <c r="V10" s="50">
        <f t="shared" si="8"/>
        <v>2.9999978199799999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109.14285926285714</v>
      </c>
      <c r="X10" s="43">
        <v>9</v>
      </c>
      <c r="Y10" s="51">
        <f t="shared" si="9"/>
        <v>80.972975122972969</v>
      </c>
      <c r="Z10" s="51"/>
      <c r="AA10" s="51">
        <f t="shared" si="10"/>
        <v>80.972975122972969</v>
      </c>
      <c r="AB10" s="43" t="str">
        <f t="shared" si="11"/>
        <v>Standa Roth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-8.9999978799399969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Jiří Blín</v>
      </c>
      <c r="K11" s="41">
        <f t="shared" si="3"/>
        <v>-7.9999977899500001</v>
      </c>
      <c r="L11" s="141">
        <f>INDEX(Tabulka!$A$4:$AF$84,MATCH(J11,Tabulka!$A$4:$A$84,0)-1,31)+INDEX($D$2:$E$14,MATCH(K11,$C$2:$C$14,0),2)</f>
        <v>2.00000220009</v>
      </c>
      <c r="M11" s="141">
        <f>INDEX(Tabulka!$A$4:$AF$80,MATCH(List4!$J11,Tabulka!$A$4:$A$80,0)+3,31)+INDEX($D$2:$E$14,MATCH(K11,$C$2:$C$14,0),2)</f>
        <v>39.000002199999997</v>
      </c>
      <c r="N11" s="141">
        <f>INDEX(Tabulka!$B$4:$AF$84,MATCH(J11,Tabulka!$A$4:$A$84,0),30)+INDEX($D$2:$E$14,MATCH(K11,$C$2:$C$14,0),2)</f>
        <v>10.000002200040001</v>
      </c>
      <c r="O11" s="141">
        <f>INDEX(Tabulka!$B$4:$AF$84,MATCH(J11,Tabulka!$A$4:$A$84,0)+2,30)+INDEX($D$2:$E$14,MATCH(K11,$C$2:$C$14,0),2)</f>
        <v>8.0000022000600008</v>
      </c>
      <c r="P11" s="141">
        <f>INDEX(Tabulka!$B$4:$AF$84,MATCH(J11,Tabulka!$A$4:$A$84,0)+1,30)+INDEX($D$2:$E$14,MATCH(K11,$C$2:$C$14,0),2)</f>
        <v>15.000002200040001</v>
      </c>
      <c r="Q11" s="6">
        <f t="shared" si="4"/>
        <v>-1100099.6947931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Jiří Blín</v>
      </c>
      <c r="T11" s="49">
        <f t="shared" si="6"/>
        <v>-1100099.6947931</v>
      </c>
      <c r="U11" s="50">
        <f t="shared" si="7"/>
        <v>-7.9999977899500001</v>
      </c>
      <c r="V11" s="50">
        <f t="shared" si="8"/>
        <v>7.9999977899500001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77.846155956153837</v>
      </c>
      <c r="X11" s="43">
        <v>10</v>
      </c>
      <c r="Y11" s="51">
        <f t="shared" si="9"/>
        <v>95.3000021</v>
      </c>
      <c r="Z11" s="51"/>
      <c r="AA11" s="51">
        <f t="shared" si="10"/>
        <v>95.3000021</v>
      </c>
      <c r="AB11" s="43" t="str">
        <f t="shared" si="11"/>
        <v>Adam Šmíd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Adam Šmíd</v>
      </c>
      <c r="K12" s="41">
        <f t="shared" si="3"/>
        <v>-8.9999978799399969</v>
      </c>
      <c r="L12" s="141">
        <f>INDEX(Tabulka!$A$4:$AF$84,MATCH(J12,Tabulka!$A$4:$A$84,0)-1,31)+INDEX($D$2:$E$14,MATCH(K12,$C$2:$C$14,0),2)</f>
        <v>2.1101000000000008E-6</v>
      </c>
      <c r="M12" s="141">
        <f>INDEX(Tabulka!$A$4:$AF$80,MATCH(List4!$J12,Tabulka!$A$4:$A$80,0)+3,31)+INDEX($D$2:$E$14,MATCH(K12,$C$2:$C$14,0),2)</f>
        <v>30.00000211</v>
      </c>
      <c r="N12" s="141">
        <f>INDEX(Tabulka!$B$4:$AF$84,MATCH(J12,Tabulka!$A$4:$A$84,0),30)+INDEX($D$2:$E$14,MATCH(K12,$C$2:$C$14,0),2)</f>
        <v>9.0000021100399987</v>
      </c>
      <c r="O12" s="141">
        <f>INDEX(Tabulka!$B$4:$AF$84,MATCH(J12,Tabulka!$A$4:$A$84,0)+2,30)+INDEX($D$2:$E$14,MATCH(K12,$C$2:$C$14,0),2)</f>
        <v>5.0000021100499996</v>
      </c>
      <c r="P12" s="141">
        <f>INDEX(Tabulka!$B$4:$AF$84,MATCH(J12,Tabulka!$A$4:$A$84,0)+1,30)+INDEX($D$2:$E$14,MATCH(K12,$C$2:$C$14,0),2)</f>
        <v>12.000002110039999</v>
      </c>
      <c r="Q12" s="47">
        <f t="shared" si="4"/>
        <v>-1238999.7072207197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Adam Šmíd</v>
      </c>
      <c r="T12" s="49">
        <f t="shared" si="6"/>
        <v>-1238999.7072207197</v>
      </c>
      <c r="U12" s="50">
        <f t="shared" si="7"/>
        <v>-8.9999978799399969</v>
      </c>
      <c r="V12" s="50">
        <f t="shared" si="8"/>
        <v>8.9999978799399969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95.3000021</v>
      </c>
      <c r="X12" s="43">
        <v>11</v>
      </c>
      <c r="Y12" s="51">
        <f t="shared" si="9"/>
        <v>109.14285926285714</v>
      </c>
      <c r="Z12" s="51"/>
      <c r="AA12" s="51">
        <f t="shared" si="10"/>
        <v>109.14285926285714</v>
      </c>
      <c r="AB12" s="43" t="str">
        <f t="shared" si="11"/>
        <v>Míra Chalupník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10.000002099960001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Jiří Fiala</v>
      </c>
      <c r="K13" s="41">
        <f t="shared" si="3"/>
        <v>-89999.999997809995</v>
      </c>
      <c r="L13" s="141">
        <f>INDEX(Tabulka!$A$4:$AF$84,MATCH(J13,Tabulka!$A$4:$A$84,0)-1,31)+INDEX($D$2:$E$14,MATCH(K13,$C$2:$C$14,0),2)</f>
        <v>-89999.999997809995</v>
      </c>
      <c r="M13" s="141">
        <f>INDEX(Tabulka!$A$4:$AF$80,MATCH(List4!$J13,Tabulka!$A$4:$A$80,0)+3,31)+INDEX($D$2:$E$14,MATCH(K13,$C$2:$C$14,0),2)</f>
        <v>-89999.999997809995</v>
      </c>
      <c r="N13" s="141">
        <f>INDEX(Tabulka!$B$4:$AF$84,MATCH(J13,Tabulka!$A$4:$A$84,0),30)+INDEX($D$2:$E$14,MATCH(K13,$C$2:$C$14,0),2)</f>
        <v>-89999.999997809995</v>
      </c>
      <c r="O13" s="141">
        <f>INDEX(Tabulka!$B$4:$AF$84,MATCH(J13,Tabulka!$A$4:$A$84,0)+2,30)+INDEX($D$2:$E$14,MATCH(K13,$C$2:$C$14,0),2)</f>
        <v>-89999.999997809995</v>
      </c>
      <c r="P13" s="141">
        <f>INDEX(Tabulka!$B$4:$AF$84,MATCH(J13,Tabulka!$A$4:$A$84,0)+1,30)+INDEX($D$2:$E$14,MATCH(K13,$C$2:$C$14,0),2)</f>
        <v>-89999.999997809995</v>
      </c>
      <c r="Q13" s="6">
        <f t="shared" si="4"/>
        <v>-8999999999.7810001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Jiří Fiala</v>
      </c>
      <c r="T13" s="49">
        <f t="shared" si="6"/>
        <v>-8999999999.7810001</v>
      </c>
      <c r="U13" s="50">
        <f t="shared" si="7"/>
        <v>-89999.999997809995</v>
      </c>
      <c r="V13" s="50">
        <f t="shared" si="8"/>
        <v>89999.999997809995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90000.000002410001</v>
      </c>
      <c r="X13" s="43">
        <v>12</v>
      </c>
      <c r="Y13" s="51">
        <f t="shared" si="9"/>
        <v>90000.000002410001</v>
      </c>
      <c r="Z13" s="51"/>
      <c r="AA13" s="51" t="str">
        <f t="shared" si="10"/>
        <v>Neklas</v>
      </c>
      <c r="AB13" s="43" t="str">
        <f t="shared" si="11"/>
        <v>Jiří Fiala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12.000002089920001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2020-01-08T06:41:04Z</cp:lastPrinted>
  <dcterms:created xsi:type="dcterms:W3CDTF">2013-04-08T05:52:17Z</dcterms:created>
  <dcterms:modified xsi:type="dcterms:W3CDTF">2020-06-10T05:28:49Z</dcterms:modified>
  <cp:category>Volnočasové aktivity</cp:category>
  <cp:contentStatus>Probíhající</cp:contentStatus>
</cp:coreProperties>
</file>