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B80FFC86-A19B-43C9-812E-7044F11637BA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F67" i="5"/>
  <c r="F75" i="5"/>
  <c r="F44" i="5"/>
  <c r="E59" i="5"/>
  <c r="E32" i="5"/>
  <c r="E43" i="5"/>
  <c r="F57" i="5"/>
  <c r="E30" i="5"/>
  <c r="E28" i="5"/>
  <c r="F58" i="5"/>
  <c r="F22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1" i="5" l="1"/>
  <c r="F46" i="5"/>
  <c r="F29" i="5"/>
  <c r="F77" i="5"/>
  <c r="E3" i="5"/>
  <c r="F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3" i="5"/>
  <c r="I23" i="5"/>
  <c r="I76" i="5"/>
  <c r="I40" i="5"/>
  <c r="I81" i="5"/>
  <c r="I74" i="5"/>
  <c r="I38" i="5"/>
  <c r="I51" i="5"/>
  <c r="I55" i="5"/>
  <c r="I34" i="5"/>
  <c r="I43" i="5"/>
  <c r="I39" i="5"/>
  <c r="J24" i="5" l="1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/>
  <c r="K20" i="5" l="1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3" i="5"/>
  <c r="K67" i="5"/>
  <c r="K72" i="5"/>
  <c r="K7" i="5"/>
  <c r="K26" i="5"/>
  <c r="K18" i="5"/>
  <c r="K17" i="5"/>
  <c r="K82" i="5"/>
  <c r="K35" i="5"/>
  <c r="L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M67" i="5" l="1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3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N5" i="5" l="1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1" i="9"/>
  <c r="AE46" i="5"/>
  <c r="AE45" i="5"/>
  <c r="EE70" i="9"/>
  <c r="EE74" i="9"/>
  <c r="EE69" i="9"/>
  <c r="AE44" i="5"/>
  <c r="AE47" i="5"/>
  <c r="EE68" i="9"/>
  <c r="EE73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<sst xmlns="http://schemas.openxmlformats.org/spreadsheetml/2006/main" count="415" uniqueCount="72">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</sst>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G3" activePane="bottomRight" state="frozen"/>
      <selection activeCell="B1" sqref="B1"/>
      <selection pane="topRight" activeCell="D1" sqref="D1"/>
      <selection pane="bottomLeft" activeCell="B3" sqref="B3"/>
      <selection pane="bottomRight" activeCell="AD1" sqref="AD1:AH1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/>
      <c r="AE1" s="144"/>
      <c r="AF1" s="144"/>
      <c r="AG1" s="144"/>
      <c r="AH1" s="145"/>
      <c r="AI1" s="143"/>
      <c r="AJ1" s="144"/>
      <c r="AK1" s="144"/>
      <c r="AL1" s="144"/>
      <c r="AM1" s="145"/>
      <c r="AN1" s="143"/>
      <c r="AO1" s="144"/>
      <c r="AP1" s="144"/>
      <c r="AQ1" s="144"/>
      <c r="AR1" s="145"/>
      <c r="AS1" s="143"/>
      <c r="AT1" s="144"/>
      <c r="AU1" s="144"/>
      <c r="AV1" s="144"/>
      <c r="AW1" s="145"/>
      <c r="AX1" s="143"/>
      <c r="AY1" s="144"/>
      <c r="AZ1" s="144"/>
      <c r="BA1" s="144"/>
      <c r="BB1" s="145"/>
      <c r="BC1" s="143"/>
      <c r="BD1" s="144"/>
      <c r="BE1" s="144"/>
      <c r="BF1" s="144"/>
      <c r="BG1" s="145"/>
      <c r="BH1" s="143"/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/>
      <c r="AE11" s="24"/>
      <c r="AF11" s="24"/>
      <c r="AG11" s="24"/>
      <c r="AH11" s="25"/>
      <c r="AI11" s="24"/>
      <c r="AJ11" s="24"/>
      <c r="AK11" s="24"/>
      <c r="AL11" s="24"/>
      <c r="AM11" s="25"/>
      <c r="AN11" s="24"/>
      <c r="AO11" s="24"/>
      <c r="AP11" s="24"/>
      <c r="AQ11" s="24"/>
      <c r="AR11" s="25"/>
      <c r="AS11" s="24"/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4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/>
      <c r="AE12" s="26"/>
      <c r="AF12" s="26"/>
      <c r="AG12" s="26"/>
      <c r="AH12" s="27"/>
      <c r="AI12" s="26"/>
      <c r="AJ12" s="26"/>
      <c r="AK12" s="26"/>
      <c r="AL12" s="26"/>
      <c r="AM12" s="27"/>
      <c r="AN12" s="26"/>
      <c r="AO12" s="26"/>
      <c r="AP12" s="26"/>
      <c r="AQ12" s="26"/>
      <c r="AR12" s="27"/>
      <c r="AS12" s="26"/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1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/>
      <c r="AE13" s="26"/>
      <c r="AF13" s="26"/>
      <c r="AG13" s="26"/>
      <c r="AH13" s="27"/>
      <c r="AI13" s="26"/>
      <c r="AJ13" s="26"/>
      <c r="AK13" s="26"/>
      <c r="AL13" s="26"/>
      <c r="AM13" s="27"/>
      <c r="AN13" s="26"/>
      <c r="AO13" s="26"/>
      <c r="AP13" s="26"/>
      <c r="AQ13" s="26"/>
      <c r="AR13" s="27"/>
      <c r="AS13" s="26"/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/>
      <c r="AE14" s="26"/>
      <c r="AF14" s="26"/>
      <c r="AG14" s="26"/>
      <c r="AH14" s="27"/>
      <c r="AI14" s="26"/>
      <c r="AJ14" s="26"/>
      <c r="AK14" s="26"/>
      <c r="AL14" s="26"/>
      <c r="AM14" s="27"/>
      <c r="AN14" s="26"/>
      <c r="AO14" s="26"/>
      <c r="AP14" s="26"/>
      <c r="AQ14" s="26"/>
      <c r="AR14" s="27"/>
      <c r="AS14" s="26"/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/>
      <c r="AE15" s="26"/>
      <c r="AF15" s="26"/>
      <c r="AG15" s="26"/>
      <c r="AH15" s="27"/>
      <c r="AI15" s="26"/>
      <c r="AJ15" s="26"/>
      <c r="AK15" s="26"/>
      <c r="AL15" s="26"/>
      <c r="AM15" s="27"/>
      <c r="AN15" s="26"/>
      <c r="AO15" s="26"/>
      <c r="AP15" s="26"/>
      <c r="AQ15" s="26"/>
      <c r="AR15" s="27"/>
      <c r="AS15" s="26"/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21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/>
      <c r="AE16" s="26"/>
      <c r="AF16" s="26"/>
      <c r="AG16" s="26"/>
      <c r="AH16" s="27"/>
      <c r="AI16" s="26"/>
      <c r="AJ16" s="26"/>
      <c r="AK16" s="26"/>
      <c r="AL16" s="26"/>
      <c r="AM16" s="27"/>
      <c r="AN16" s="26"/>
      <c r="AO16" s="26"/>
      <c r="AP16" s="26"/>
      <c r="AQ16" s="26"/>
      <c r="AR16" s="27"/>
      <c r="AS16" s="26"/>
      <c r="AT16" s="26"/>
      <c r="AU16" s="26"/>
      <c r="AV16" s="26"/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1620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 t="str">
        <f>IF(AD16&lt;&gt;"",AVERAGE($E$16:AD16),"")</f>
        <v/>
      </c>
      <c r="AE17" s="111" t="str">
        <f>IF(AE16&lt;&gt;"",AVERAGE($E$16:AE16),"")</f>
        <v/>
      </c>
      <c r="AF17" s="111" t="str">
        <f>IF(AF16&lt;&gt;"",AVERAGE($E$16:AF16),"")</f>
        <v/>
      </c>
      <c r="AG17" s="111" t="str">
        <f>IF(AG16&lt;&gt;"",AVERAGE($E$16:AG16),"")</f>
        <v/>
      </c>
      <c r="AH17" s="112" t="str">
        <f>IF(AH16&lt;&gt;"",AVERAGE($E$16:AH16),"")</f>
        <v/>
      </c>
      <c r="AI17" s="111" t="str">
        <f>IF(AI16&lt;&gt;"",AVERAGE($E$16:AI16),"")</f>
        <v/>
      </c>
      <c r="AJ17" s="111" t="str">
        <f>IF(AJ16&lt;&gt;"",AVERAGE($E$16:AJ16),"")</f>
        <v/>
      </c>
      <c r="AK17" s="111" t="str">
        <f>IF(AK16&lt;&gt;"",AVERAGE($E$16:AK16),"")</f>
        <v/>
      </c>
      <c r="AL17" s="111" t="str">
        <f>IF(AL16&lt;&gt;"",AVERAGE($E$16:AL16),"")</f>
        <v/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 t="str">
        <f>IF(AS16&lt;&gt;"",AVERAGE($E$16:AS16),"")</f>
        <v/>
      </c>
      <c r="AT17" s="111" t="str">
        <f>IF(AT16&lt;&gt;"",AVERAGE($E$16:AT16),"")</f>
        <v/>
      </c>
      <c r="AU17" s="111" t="str">
        <f>IF(AU16&lt;&gt;"",AVERAGE($E$16:AU16),"")</f>
        <v/>
      </c>
      <c r="AV17" s="111" t="str">
        <f>IF(AV16&lt;&gt;"",AVERAGE($E$16:AV16),"")</f>
        <v/>
      </c>
      <c r="AW17" s="112" t="str">
        <f>IF(AW16&lt;&gt;"",AVERAGE($E$16:AW16),"")</f>
        <v/>
      </c>
      <c r="AX17" s="111" t="str">
        <f>IF(AX16&lt;&gt;"",AVERAGE($E$16:AX16),"")</f>
        <v/>
      </c>
      <c r="AY17" s="111" t="str">
        <f>IF(AY16&lt;&gt;"",AVERAGE($E$16:AY16),"")</f>
        <v/>
      </c>
      <c r="AZ17" s="111" t="str">
        <f>IF(AZ16&lt;&gt;"",AVERAGE($E$16:AZ16),"")</f>
        <v/>
      </c>
      <c r="BA17" s="111" t="str">
        <f>IF(BA16&lt;&gt;"",AVERAGE($E$16:BA16),"")</f>
        <v/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77.142857142857139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/>
      <c r="AE19" s="57"/>
      <c r="AF19" s="57"/>
      <c r="AG19" s="58"/>
      <c r="AH19" s="59"/>
      <c r="AI19" s="57"/>
      <c r="AJ19" s="57"/>
      <c r="AK19" s="57"/>
      <c r="AL19" s="58"/>
      <c r="AM19" s="59"/>
      <c r="AN19" s="57"/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7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/>
      <c r="AE20" s="3"/>
      <c r="AF20" s="3"/>
      <c r="AG20" s="1"/>
      <c r="AH20" s="2"/>
      <c r="AI20" s="3"/>
      <c r="AJ20" s="3"/>
      <c r="AK20" s="3"/>
      <c r="AL20" s="1"/>
      <c r="AM20" s="2"/>
      <c r="AN20" s="3"/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6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/>
      <c r="AE21" s="3"/>
      <c r="AF21" s="3"/>
      <c r="AG21" s="1"/>
      <c r="AH21" s="2"/>
      <c r="AI21" s="3"/>
      <c r="AJ21" s="3"/>
      <c r="AK21" s="3"/>
      <c r="AL21" s="1"/>
      <c r="AM21" s="2"/>
      <c r="AN21" s="3"/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/>
      <c r="AE22" s="3"/>
      <c r="AF22" s="3"/>
      <c r="AG22" s="1"/>
      <c r="AH22" s="2"/>
      <c r="AI22" s="3"/>
      <c r="AJ22" s="3"/>
      <c r="AK22" s="3"/>
      <c r="AL22" s="1"/>
      <c r="AM22" s="2"/>
      <c r="AN22" s="3"/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6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/>
      <c r="AE23" s="3"/>
      <c r="AF23" s="3"/>
      <c r="AG23" s="1"/>
      <c r="AH23" s="2"/>
      <c r="AI23" s="3"/>
      <c r="AJ23" s="3"/>
      <c r="AK23" s="3"/>
      <c r="AL23" s="1"/>
      <c r="AM23" s="2"/>
      <c r="AN23" s="3"/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20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/>
      <c r="AE24" s="3"/>
      <c r="AF24" s="3"/>
      <c r="AG24" s="1"/>
      <c r="AH24" s="2"/>
      <c r="AI24" s="3"/>
      <c r="AJ24" s="3"/>
      <c r="AK24" s="3"/>
      <c r="AL24" s="1"/>
      <c r="AM24" s="2"/>
      <c r="AN24" s="3"/>
      <c r="AO24" s="3"/>
      <c r="AP24" s="3"/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545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 t="str">
        <f>IF(AD24&lt;&gt;"",AVERAGE($E24:AD24),"")</f>
        <v/>
      </c>
      <c r="AE25" s="84" t="str">
        <f>IF(AE24&lt;&gt;"",AVERAGE($E24:AE24),"")</f>
        <v/>
      </c>
      <c r="AF25" s="84" t="str">
        <f>IF(AF24&lt;&gt;"",AVERAGE($E24:AF24),"")</f>
        <v/>
      </c>
      <c r="AG25" s="84" t="str">
        <f>IF(AG24&lt;&gt;"",AVERAGE($E24:AG24),"")</f>
        <v/>
      </c>
      <c r="AH25" s="129" t="str">
        <f>IF(AH24&lt;&gt;"",AVERAGE($E24:AH24),"")</f>
        <v/>
      </c>
      <c r="AI25" s="84" t="str">
        <f>IF(AI24&lt;&gt;"",AVERAGE($E24:AI24),"")</f>
        <v/>
      </c>
      <c r="AJ25" s="84" t="str">
        <f>IF(AJ24&lt;&gt;"",AVERAGE($E24:AJ24),"")</f>
        <v/>
      </c>
      <c r="AK25" s="84" t="str">
        <f>IF(AK24&lt;&gt;"",AVERAGE($E24:AK24),"")</f>
        <v/>
      </c>
      <c r="AL25" s="84" t="str">
        <f>IF(AL24&lt;&gt;"",AVERAGE($E24:AL24),"")</f>
        <v/>
      </c>
      <c r="AM25" s="129" t="str">
        <f>IF(AM24&lt;&gt;"",AVERAGE($E24:AM24),"")</f>
        <v/>
      </c>
      <c r="AN25" s="84" t="str">
        <f>IF(AN24&lt;&gt;"",AVERAGE($E24:AN24),"")</f>
        <v/>
      </c>
      <c r="AO25" s="84" t="str">
        <f>IF(AO24&lt;&gt;"",AVERAGE($E24:AO24),"")</f>
        <v/>
      </c>
      <c r="AP25" s="84" t="str">
        <f>IF(AP24&lt;&gt;"",AVERAGE($E24:AP24),"")</f>
        <v/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 t="str">
        <f>IF(AX24&lt;&gt;"",AVERAGE($E24:AX24),"")</f>
        <v/>
      </c>
      <c r="AY25" s="84" t="str">
        <f>IF(AY24&lt;&gt;"",AVERAGE($E24:AY24),"")</f>
        <v/>
      </c>
      <c r="AZ25" s="84" t="str">
        <f>IF(AZ24&lt;&gt;"",AVERAGE($E24:AZ24),"")</f>
        <v/>
      </c>
      <c r="BA25" s="84" t="str">
        <f>IF(BA24&lt;&gt;"",AVERAGE($E24:BA24),"")</f>
        <v/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27.25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/>
      <c r="AE27" s="24"/>
      <c r="AF27" s="24"/>
      <c r="AG27" s="24"/>
      <c r="AH27" s="25"/>
      <c r="AI27" s="24"/>
      <c r="AJ27" s="24"/>
      <c r="AK27" s="24"/>
      <c r="AL27" s="24"/>
      <c r="AM27" s="25"/>
      <c r="AN27" s="24"/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2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/>
      <c r="AE28" s="26"/>
      <c r="AF28" s="26"/>
      <c r="AG28" s="26"/>
      <c r="AH28" s="27"/>
      <c r="AI28" s="26"/>
      <c r="AJ28" s="26"/>
      <c r="AK28" s="26"/>
      <c r="AL28" s="26"/>
      <c r="AM28" s="27"/>
      <c r="AN28" s="26"/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-1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/>
      <c r="AE29" s="26"/>
      <c r="AF29" s="26"/>
      <c r="AG29" s="26"/>
      <c r="AH29" s="27"/>
      <c r="AI29" s="26"/>
      <c r="AJ29" s="26"/>
      <c r="AK29" s="26"/>
      <c r="AL29" s="26"/>
      <c r="AM29" s="27"/>
      <c r="AN29" s="26"/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/>
      <c r="AE30" s="26"/>
      <c r="AF30" s="26"/>
      <c r="AG30" s="26"/>
      <c r="AH30" s="27"/>
      <c r="AI30" s="26"/>
      <c r="AJ30" s="26"/>
      <c r="AK30" s="26"/>
      <c r="AL30" s="26"/>
      <c r="AM30" s="27"/>
      <c r="AN30" s="26"/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3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/>
      <c r="AE31" s="26"/>
      <c r="AF31" s="26"/>
      <c r="AG31" s="26"/>
      <c r="AH31" s="27"/>
      <c r="AI31" s="26"/>
      <c r="AJ31" s="26"/>
      <c r="AK31" s="26"/>
      <c r="AL31" s="26"/>
      <c r="AM31" s="27"/>
      <c r="AN31" s="26"/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20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/>
      <c r="AE32" s="26"/>
      <c r="AF32" s="26"/>
      <c r="AG32" s="26"/>
      <c r="AH32" s="27"/>
      <c r="AI32" s="26"/>
      <c r="AJ32" s="26"/>
      <c r="AK32" s="26"/>
      <c r="AL32" s="26"/>
      <c r="AM32" s="27"/>
      <c r="AN32" s="26"/>
      <c r="AO32" s="26"/>
      <c r="AP32" s="26"/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1173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 t="str">
        <f>IF(AD32&lt;&gt;"",AVERAGE($E32:AD32),"")</f>
        <v/>
      </c>
      <c r="AE33" s="111" t="str">
        <f>IF(AE32&lt;&gt;"",AVERAGE($E32:AE32),"")</f>
        <v/>
      </c>
      <c r="AF33" s="111" t="str">
        <f>IF(AF32&lt;&gt;"",AVERAGE($E32:AF32),"")</f>
        <v/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 t="str">
        <f>IF(AN32&lt;&gt;"",AVERAGE($E32:AN32),"")</f>
        <v/>
      </c>
      <c r="AO33" s="111" t="str">
        <f>IF(AO32&lt;&gt;"",AVERAGE($E32:AO32),"")</f>
        <v/>
      </c>
      <c r="AP33" s="111" t="str">
        <f>IF(AP32&lt;&gt;"",AVERAGE($E32:AP32),"")</f>
        <v/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58.65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/>
      <c r="AE35" s="57"/>
      <c r="AF35" s="57"/>
      <c r="AG35" s="58"/>
      <c r="AH35" s="59"/>
      <c r="AI35" s="57"/>
      <c r="AJ35" s="57"/>
      <c r="AK35" s="57"/>
      <c r="AL35" s="58"/>
      <c r="AM35" s="59"/>
      <c r="AN35" s="57"/>
      <c r="AO35" s="57"/>
      <c r="AP35" s="57"/>
      <c r="AQ35" s="58"/>
      <c r="AR35" s="59"/>
      <c r="AS35" s="57"/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5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/>
      <c r="AE36" s="3"/>
      <c r="AF36" s="3"/>
      <c r="AG36" s="1"/>
      <c r="AH36" s="2"/>
      <c r="AI36" s="3"/>
      <c r="AJ36" s="3"/>
      <c r="AK36" s="3"/>
      <c r="AL36" s="1"/>
      <c r="AM36" s="2"/>
      <c r="AN36" s="3"/>
      <c r="AO36" s="3"/>
      <c r="AP36" s="3"/>
      <c r="AQ36" s="1"/>
      <c r="AR36" s="2"/>
      <c r="AS36" s="3"/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2</v>
      </c>
      <c r="EF36" s="116">
        <f>SUM(EE35-EE36)</f>
        <v>3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/>
      <c r="AE37" s="3"/>
      <c r="AF37" s="3"/>
      <c r="AG37" s="1"/>
      <c r="AH37" s="2"/>
      <c r="AI37" s="3"/>
      <c r="AJ37" s="3"/>
      <c r="AK37" s="3"/>
      <c r="AL37" s="1"/>
      <c r="AM37" s="2"/>
      <c r="AN37" s="3"/>
      <c r="AO37" s="3"/>
      <c r="AP37" s="3"/>
      <c r="AQ37" s="1"/>
      <c r="AR37" s="2"/>
      <c r="AS37" s="3"/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2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/>
      <c r="AE38" s="3"/>
      <c r="AF38" s="3"/>
      <c r="AG38" s="1"/>
      <c r="AH38" s="2"/>
      <c r="AI38" s="3"/>
      <c r="AJ38" s="3"/>
      <c r="AK38" s="3"/>
      <c r="AL38" s="1"/>
      <c r="AM38" s="2"/>
      <c r="AN38" s="3"/>
      <c r="AO38" s="3"/>
      <c r="AP38" s="3"/>
      <c r="AQ38" s="1"/>
      <c r="AR38" s="2"/>
      <c r="AS38" s="3"/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2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/>
      <c r="AE39" s="3"/>
      <c r="AF39" s="3"/>
      <c r="AG39" s="1"/>
      <c r="AH39" s="2"/>
      <c r="AI39" s="3"/>
      <c r="AJ39" s="3"/>
      <c r="AK39" s="3"/>
      <c r="AL39" s="1"/>
      <c r="AM39" s="2"/>
      <c r="AN39" s="3"/>
      <c r="AO39" s="3"/>
      <c r="AP39" s="3"/>
      <c r="AQ39" s="1"/>
      <c r="AR39" s="2"/>
      <c r="AS39" s="3"/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21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/>
      <c r="AE40" s="3"/>
      <c r="AF40" s="3"/>
      <c r="AG40" s="1"/>
      <c r="AH40" s="2"/>
      <c r="AI40" s="3"/>
      <c r="AJ40" s="3"/>
      <c r="AK40" s="3"/>
      <c r="AL40" s="1"/>
      <c r="AM40" s="2"/>
      <c r="AN40" s="3"/>
      <c r="AO40" s="3"/>
      <c r="AP40" s="3"/>
      <c r="AQ40" s="1"/>
      <c r="AR40" s="2"/>
      <c r="AS40" s="3"/>
      <c r="AT40" s="3"/>
      <c r="AU40" s="3"/>
      <c r="AV40" s="1"/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1181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 t="str">
        <f>IF(AD40&lt;&gt;"",AVERAGE($E40:AD40),"")</f>
        <v/>
      </c>
      <c r="AE41" s="84" t="str">
        <f>IF(AE40&lt;&gt;"",AVERAGE($E40:AE40),"")</f>
        <v/>
      </c>
      <c r="AF41" s="84" t="str">
        <f>IF(AF40&lt;&gt;"",AVERAGE($E40:AF40),"")</f>
        <v/>
      </c>
      <c r="AG41" s="84" t="str">
        <f>IF(AG40&lt;&gt;"",AVERAGE($E40:AG40),"")</f>
        <v/>
      </c>
      <c r="AH41" s="129" t="str">
        <f>IF(AH40&lt;&gt;"",AVERAGE($E40:AH40),"")</f>
        <v/>
      </c>
      <c r="AI41" s="84" t="str">
        <f>IF(AI40&lt;&gt;"",AVERAGE($E40:AI40),"")</f>
        <v/>
      </c>
      <c r="AJ41" s="84" t="str">
        <f>IF(AJ40&lt;&gt;"",AVERAGE($E40:AJ40),"")</f>
        <v/>
      </c>
      <c r="AK41" s="84" t="str">
        <f>IF(AK40&lt;&gt;"",AVERAGE($E40:AK40),"")</f>
        <v/>
      </c>
      <c r="AL41" s="84" t="str">
        <f>IF(AL40&lt;&gt;"",AVERAGE($E40:AL40),"")</f>
        <v/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 t="str">
        <f>IF(AS40&lt;&gt;"",AVERAGE($E40:AS40),"")</f>
        <v/>
      </c>
      <c r="AT41" s="84" t="str">
        <f>IF(AT40&lt;&gt;"",AVERAGE($E40:AT40),"")</f>
        <v/>
      </c>
      <c r="AU41" s="84" t="str">
        <f>IF(AU40&lt;&gt;"",AVERAGE($E40:AU40),"")</f>
        <v/>
      </c>
      <c r="AV41" s="84" t="str">
        <f>IF(AV40&lt;&gt;"",AVERAGE($E40:AV40),"")</f>
        <v/>
      </c>
      <c r="AW41" s="129" t="str">
        <f>IF(AW40&lt;&gt;"",AVERAGE($E40:AW40),"")</f>
        <v/>
      </c>
      <c r="AX41" s="84" t="str">
        <f>IF(AX40&lt;&gt;"",AVERAGE($E40:AX40),"")</f>
        <v/>
      </c>
      <c r="AY41" s="84" t="str">
        <f>IF(AY40&lt;&gt;"",AVERAGE($E40:AY40),"")</f>
        <v/>
      </c>
      <c r="AZ41" s="84" t="str">
        <f>IF(AZ40&lt;&gt;"",AVERAGE($E40:AZ40),"")</f>
        <v/>
      </c>
      <c r="BA41" s="84" t="str">
        <f>IF(BA40&lt;&gt;"",AVERAGE($E40:BA40),"")</f>
        <v/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56.238095238095241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/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/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1</v>
      </c>
      <c r="EF44" s="116">
        <f>SUM(EE43-EE44)</f>
        <v>0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/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2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/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1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/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9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/>
      <c r="AE48" s="26"/>
      <c r="AF48" s="26"/>
      <c r="AG48" s="26"/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531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 t="str">
        <f>IF(AD48&lt;&gt;"",AVERAGE($E48:AD48),"")</f>
        <v/>
      </c>
      <c r="AE49" s="111" t="str">
        <f>IF(AE48&lt;&gt;"",AVERAGE($E48:AE48),"")</f>
        <v/>
      </c>
      <c r="AF49" s="111" t="str">
        <f>IF(AF48&lt;&gt;"",AVERAGE($E48:AF48),"")</f>
        <v/>
      </c>
      <c r="AG49" s="111" t="str">
        <f>IF(AG48&lt;&gt;"",AVERAGE($E48:AG48),"")</f>
        <v/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59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/>
      <c r="AE51" s="57"/>
      <c r="AF51" s="57"/>
      <c r="AG51" s="58"/>
      <c r="AH51" s="59"/>
      <c r="AI51" s="57"/>
      <c r="AJ51" s="57"/>
      <c r="AK51" s="57"/>
      <c r="AL51" s="58"/>
      <c r="AM51" s="59"/>
      <c r="AN51" s="57"/>
      <c r="AO51" s="57"/>
      <c r="AP51" s="57"/>
      <c r="AQ51" s="58"/>
      <c r="AR51" s="59"/>
      <c r="AS51" s="57"/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/>
      <c r="AE52" s="3"/>
      <c r="AF52" s="3"/>
      <c r="AG52" s="1"/>
      <c r="AH52" s="2"/>
      <c r="AI52" s="3"/>
      <c r="AJ52" s="3"/>
      <c r="AK52" s="3"/>
      <c r="AL52" s="1"/>
      <c r="AM52" s="2"/>
      <c r="AN52" s="3"/>
      <c r="AO52" s="3"/>
      <c r="AP52" s="3"/>
      <c r="AQ52" s="1"/>
      <c r="AR52" s="2"/>
      <c r="AS52" s="3"/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3</v>
      </c>
      <c r="EF52" s="116">
        <f>SUM(EE51-EE52)</f>
        <v>-2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/>
      <c r="AE53" s="3"/>
      <c r="AF53" s="3"/>
      <c r="AG53" s="1"/>
      <c r="AH53" s="2"/>
      <c r="AI53" s="3"/>
      <c r="AJ53" s="3"/>
      <c r="AK53" s="3"/>
      <c r="AL53" s="1"/>
      <c r="AM53" s="2"/>
      <c r="AN53" s="3"/>
      <c r="AO53" s="3"/>
      <c r="AP53" s="3"/>
      <c r="AQ53" s="1"/>
      <c r="AR53" s="2"/>
      <c r="AS53" s="3"/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3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/>
      <c r="AE54" s="3"/>
      <c r="AF54" s="3"/>
      <c r="AG54" s="1"/>
      <c r="AH54" s="2"/>
      <c r="AI54" s="3"/>
      <c r="AJ54" s="3"/>
      <c r="AK54" s="3"/>
      <c r="AL54" s="1"/>
      <c r="AM54" s="2"/>
      <c r="AN54" s="3"/>
      <c r="AO54" s="3"/>
      <c r="AP54" s="3"/>
      <c r="AQ54" s="1"/>
      <c r="AR54" s="2"/>
      <c r="AS54" s="3"/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2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/>
      <c r="AE55" s="3"/>
      <c r="AF55" s="3"/>
      <c r="AG55" s="1"/>
      <c r="AH55" s="2"/>
      <c r="AI55" s="3"/>
      <c r="AJ55" s="3"/>
      <c r="AK55" s="3"/>
      <c r="AL55" s="1"/>
      <c r="AM55" s="2"/>
      <c r="AN55" s="3"/>
      <c r="AO55" s="3"/>
      <c r="AP55" s="3"/>
      <c r="AQ55" s="1"/>
      <c r="AR55" s="2"/>
      <c r="AS55" s="3"/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14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/>
      <c r="AE56" s="3"/>
      <c r="AF56" s="3"/>
      <c r="AG56" s="1"/>
      <c r="AH56" s="2"/>
      <c r="AI56" s="3"/>
      <c r="AJ56" s="3"/>
      <c r="AK56" s="3"/>
      <c r="AL56" s="1"/>
      <c r="AM56" s="2"/>
      <c r="AN56" s="3"/>
      <c r="AO56" s="3"/>
      <c r="AP56" s="3"/>
      <c r="AQ56" s="1"/>
      <c r="AR56" s="2"/>
      <c r="AS56" s="3"/>
      <c r="AT56" s="3"/>
      <c r="AU56" s="3"/>
      <c r="AV56" s="1"/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997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 t="str">
        <f>IF(AD56&lt;&gt;"",AVERAGE($E56:AD56),"")</f>
        <v/>
      </c>
      <c r="AE57" s="84" t="str">
        <f>IF(AE56&lt;&gt;"",AVERAGE($E56:AE56),"")</f>
        <v/>
      </c>
      <c r="AF57" s="84" t="str">
        <f>IF(AF56&lt;&gt;"",AVERAGE($E56:AF56),"")</f>
        <v/>
      </c>
      <c r="AG57" s="84" t="str">
        <f>IF(AG56&lt;&gt;"",AVERAGE($E56:AG56),"")</f>
        <v/>
      </c>
      <c r="AH57" s="129" t="str">
        <f>IF(AH56&lt;&gt;"",AVERAGE($E56:AH56),"")</f>
        <v/>
      </c>
      <c r="AI57" s="84" t="str">
        <f>IF(AI56&lt;&gt;"",AVERAGE($E56:AI56),"")</f>
        <v/>
      </c>
      <c r="AJ57" s="84" t="str">
        <f>IF(AJ56&lt;&gt;"",AVERAGE($E56:AJ56),"")</f>
        <v/>
      </c>
      <c r="AK57" s="84" t="str">
        <f>IF(AK56&lt;&gt;"",AVERAGE($E56:AK56),"")</f>
        <v/>
      </c>
      <c r="AL57" s="84" t="str">
        <f>IF(AL56&lt;&gt;"",AVERAGE($E56:AL56),"")</f>
        <v/>
      </c>
      <c r="AM57" s="129" t="str">
        <f>IF(AM56&lt;&gt;"",AVERAGE($E56:AM56),"")</f>
        <v/>
      </c>
      <c r="AN57" s="84" t="str">
        <f>IF(AN56&lt;&gt;"",AVERAGE($E56:AN56),"")</f>
        <v/>
      </c>
      <c r="AO57" s="84" t="str">
        <f>IF(AO56&lt;&gt;"",AVERAGE($E56:AO56),"")</f>
        <v/>
      </c>
      <c r="AP57" s="84" t="str">
        <f>IF(AP56&lt;&gt;"",AVERAGE($E56:AP56),"")</f>
        <v/>
      </c>
      <c r="AQ57" s="84" t="str">
        <f>IF(AQ56&lt;&gt;"",AVERAGE($E56:AQ56),"")</f>
        <v/>
      </c>
      <c r="AR57" s="129" t="str">
        <f>IF(AR56&lt;&gt;"",AVERAGE($E56:AR56),"")</f>
        <v/>
      </c>
      <c r="AS57" s="84" t="str">
        <f>IF(AS56&lt;&gt;"",AVERAGE($E56:AS56),"")</f>
        <v/>
      </c>
      <c r="AT57" s="84" t="str">
        <f>IF(AT56&lt;&gt;"",AVERAGE($E56:AT56),"")</f>
        <v/>
      </c>
      <c r="AU57" s="84" t="str">
        <f>IF(AU56&lt;&gt;"",AVERAGE($E56:AU56),"")</f>
        <v/>
      </c>
      <c r="AV57" s="84" t="str">
        <f>IF(AV56&lt;&gt;"",AVERAGE($E56:AV56),"")</f>
        <v/>
      </c>
      <c r="AW57" s="129" t="str">
        <f>IF(AW56&lt;&gt;"",AVERAGE($E56:AW56),"")</f>
        <v/>
      </c>
      <c r="AX57" s="84" t="str">
        <f>IF(AX56&lt;&gt;"",AVERAGE($E56:AX56),"")</f>
        <v/>
      </c>
      <c r="AY57" s="84" t="str">
        <f>IF(AY56&lt;&gt;"",AVERAGE($E56:AY56),"")</f>
        <v/>
      </c>
      <c r="AZ57" s="84" t="str">
        <f>IF(AZ56&lt;&gt;"",AVERAGE($E56:AZ56),"")</f>
        <v/>
      </c>
      <c r="BA57" s="84" t="str">
        <f>IF(BA56&lt;&gt;"",AVERAGE($E56:BA56),"")</f>
        <v/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71.214285714285708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/>
      <c r="AE59" s="24"/>
      <c r="AF59" s="24"/>
      <c r="AG59" s="24"/>
      <c r="AH59" s="25"/>
      <c r="AI59" s="24"/>
      <c r="AJ59" s="24"/>
      <c r="AK59" s="24"/>
      <c r="AL59" s="24"/>
      <c r="AM59" s="25"/>
      <c r="AN59" s="24"/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/>
      <c r="AE60" s="26"/>
      <c r="AF60" s="26"/>
      <c r="AG60" s="26"/>
      <c r="AH60" s="27"/>
      <c r="AI60" s="26"/>
      <c r="AJ60" s="26"/>
      <c r="AK60" s="26"/>
      <c r="AL60" s="26"/>
      <c r="AM60" s="27"/>
      <c r="AN60" s="26"/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3</v>
      </c>
      <c r="EF60" s="116">
        <f>SUM(EE59-EE60)</f>
        <v>-3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/>
      <c r="AE61" s="26"/>
      <c r="AF61" s="26"/>
      <c r="AG61" s="26"/>
      <c r="AH61" s="27"/>
      <c r="AI61" s="26"/>
      <c r="AJ61" s="26"/>
      <c r="AK61" s="26"/>
      <c r="AL61" s="26"/>
      <c r="AM61" s="27"/>
      <c r="AN61" s="26"/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5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/>
      <c r="AE62" s="26"/>
      <c r="AF62" s="26"/>
      <c r="AG62" s="26"/>
      <c r="AH62" s="27"/>
      <c r="AI62" s="26"/>
      <c r="AJ62" s="26"/>
      <c r="AK62" s="26"/>
      <c r="AL62" s="26"/>
      <c r="AM62" s="27"/>
      <c r="AN62" s="26"/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3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/>
      <c r="AE63" s="26"/>
      <c r="AF63" s="26"/>
      <c r="AG63" s="26"/>
      <c r="AH63" s="27"/>
      <c r="AI63" s="26"/>
      <c r="AJ63" s="26"/>
      <c r="AK63" s="26"/>
      <c r="AL63" s="26"/>
      <c r="AM63" s="27"/>
      <c r="AN63" s="26"/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15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/>
      <c r="AH64" s="27"/>
      <c r="AI64" s="26"/>
      <c r="AJ64" s="26"/>
      <c r="AK64" s="26"/>
      <c r="AL64" s="26"/>
      <c r="AM64" s="27"/>
      <c r="AN64" s="26"/>
      <c r="AO64" s="26"/>
      <c r="AP64" s="26"/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1251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 t="str">
        <f>IF(AG64&lt;&gt;"",AVERAGE($E64:AG64),"")</f>
        <v/>
      </c>
      <c r="AH65" s="112" t="str">
        <f>IF(AH64&lt;&gt;"",AVERAGE($E64:AH64),"")</f>
        <v/>
      </c>
      <c r="AI65" s="111" t="str">
        <f>IF(AI64&lt;&gt;"",AVERAGE($E64:AI64),"")</f>
        <v/>
      </c>
      <c r="AJ65" s="111" t="str">
        <f>IF(AJ64&lt;&gt;"",AVERAGE($E64:AJ64),"")</f>
        <v/>
      </c>
      <c r="AK65" s="111" t="str">
        <f>IF(AK64&lt;&gt;"",AVERAGE($E64:AK64),"")</f>
        <v/>
      </c>
      <c r="AL65" s="111" t="str">
        <f>IF(AL64&lt;&gt;"",AVERAGE($E64:AL64),"")</f>
        <v/>
      </c>
      <c r="AM65" s="112" t="str">
        <f>IF(AM64&lt;&gt;"",AVERAGE($E64:AM64),"")</f>
        <v/>
      </c>
      <c r="AN65" s="111" t="str">
        <f>IF(AN64&lt;&gt;"",AVERAGE($E64:AN64),"")</f>
        <v/>
      </c>
      <c r="AO65" s="111" t="str">
        <f>IF(AO64&lt;&gt;"",AVERAGE($E64:AO64),"")</f>
        <v/>
      </c>
      <c r="AP65" s="111" t="str">
        <f>IF(AP64&lt;&gt;"",AVERAGE($E64:AP64),"")</f>
        <v/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 t="str">
        <f>IF(AX64&lt;&gt;"",AVERAGE($E64:AX64),"")</f>
        <v/>
      </c>
      <c r="AY65" s="111" t="str">
        <f>IF(AY64&lt;&gt;"",AVERAGE($E64:AY64),"")</f>
        <v/>
      </c>
      <c r="AZ65" s="111" t="str">
        <f>IF(AZ64&lt;&gt;"",AVERAGE($E64:AZ64),"")</f>
        <v/>
      </c>
      <c r="BA65" s="111" t="str">
        <f>IF(BA64&lt;&gt;"",AVERAGE($E64:BA64),"")</f>
        <v/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83.4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/>
      <c r="AJ67" s="57"/>
      <c r="AK67" s="57"/>
      <c r="AL67" s="58"/>
      <c r="AM67" s="59"/>
      <c r="AN67" s="57"/>
      <c r="AO67" s="57"/>
      <c r="AP67" s="57"/>
      <c r="AQ67" s="58"/>
      <c r="AR67" s="59"/>
      <c r="AS67" s="57"/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-90000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/>
      <c r="AJ68" s="3"/>
      <c r="AK68" s="3"/>
      <c r="AL68" s="1"/>
      <c r="AM68" s="2"/>
      <c r="AN68" s="3"/>
      <c r="AO68" s="3"/>
      <c r="AP68" s="3"/>
      <c r="AQ68" s="1"/>
      <c r="AR68" s="2"/>
      <c r="AS68" s="3"/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-90000</v>
      </c>
      <c r="EF68" s="116">
        <f>SUM(EE67-EE68)</f>
        <v>0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/>
      <c r="AJ69" s="3"/>
      <c r="AK69" s="3"/>
      <c r="AL69" s="1"/>
      <c r="AM69" s="2"/>
      <c r="AN69" s="3"/>
      <c r="AO69" s="3"/>
      <c r="AP69" s="3"/>
      <c r="AQ69" s="1"/>
      <c r="AR69" s="2"/>
      <c r="AS69" s="3"/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-90000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/>
      <c r="AJ70" s="3"/>
      <c r="AK70" s="3"/>
      <c r="AL70" s="1"/>
      <c r="AM70" s="2"/>
      <c r="AN70" s="3"/>
      <c r="AO70" s="3"/>
      <c r="AP70" s="3"/>
      <c r="AQ70" s="1"/>
      <c r="AR70" s="2"/>
      <c r="AS70" s="3"/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-90000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/>
      <c r="AJ71" s="3"/>
      <c r="AK71" s="3"/>
      <c r="AL71" s="1"/>
      <c r="AM71" s="2"/>
      <c r="AN71" s="3"/>
      <c r="AO71" s="3"/>
      <c r="AP71" s="3"/>
      <c r="AQ71" s="1"/>
      <c r="AR71" s="2"/>
      <c r="AS71" s="3"/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-90000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/>
      <c r="AJ72" s="3"/>
      <c r="AK72" s="3"/>
      <c r="AL72" s="1"/>
      <c r="AM72" s="2"/>
      <c r="AN72" s="3"/>
      <c r="AO72" s="3"/>
      <c r="AP72" s="3"/>
      <c r="AQ72" s="1"/>
      <c r="AR72" s="2"/>
      <c r="AS72" s="3"/>
      <c r="AT72" s="3"/>
      <c r="AU72" s="3"/>
      <c r="AV72" s="1"/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-90000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 t="str">
        <f>IF(AI72&lt;&gt;"",AVERAGE($E72:AI72),"")</f>
        <v/>
      </c>
      <c r="AJ73" s="84" t="str">
        <f>IF(AJ72&lt;&gt;"",AVERAGE($E72:AJ72),"")</f>
        <v/>
      </c>
      <c r="AK73" s="84" t="str">
        <f>IF(AK72&lt;&gt;"",AVERAGE($E72:AK72),"")</f>
        <v/>
      </c>
      <c r="AL73" s="84" t="str">
        <f>IF(AL72&lt;&gt;"",AVERAGE($E72:AL72),"")</f>
        <v/>
      </c>
      <c r="AM73" s="129" t="str">
        <f>IF(AM72&lt;&gt;"",AVERAGE($E72:AM72),"")</f>
        <v/>
      </c>
      <c r="AN73" s="84" t="str">
        <f>IF(AN72&lt;&gt;"",AVERAGE($E72:AN72),"")</f>
        <v/>
      </c>
      <c r="AO73" s="84" t="str">
        <f>IF(AO72&lt;&gt;"",AVERAGE($E72:AO72),"")</f>
        <v/>
      </c>
      <c r="AP73" s="84" t="str">
        <f>IF(AP72&lt;&gt;"",AVERAGE($E72:AP72),"")</f>
        <v/>
      </c>
      <c r="AQ73" s="84" t="str">
        <f>IF(AQ72&lt;&gt;"",AVERAGE($E72:AQ72),"")</f>
        <v/>
      </c>
      <c r="AR73" s="129" t="str">
        <f>IF(AR72&lt;&gt;"",AVERAGE($E72:AR72),"")</f>
        <v/>
      </c>
      <c r="AS73" s="84" t="str">
        <f>IF(AS72&lt;&gt;"",AVERAGE($E72:AS72),"")</f>
        <v/>
      </c>
      <c r="AT73" s="84" t="str">
        <f>IF(AT72&lt;&gt;"",AVERAGE($E72:AT72),"")</f>
        <v/>
      </c>
      <c r="AU73" s="84" t="str">
        <f>IF(AU72&lt;&gt;"",AVERAGE($E72:AU72),"")</f>
        <v/>
      </c>
      <c r="AV73" s="84" t="str">
        <f>IF(AV72&lt;&gt;"",AVERAGE($E72:AV72),"")</f>
        <v/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-90000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-90000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/>
      <c r="AE75" s="24"/>
      <c r="AF75" s="24"/>
      <c r="AG75" s="24"/>
      <c r="AH75" s="25"/>
      <c r="AI75" s="24"/>
      <c r="AJ75" s="24"/>
      <c r="AK75" s="24"/>
      <c r="AL75" s="24"/>
      <c r="AM75" s="25"/>
      <c r="AN75" s="24"/>
      <c r="AO75" s="24"/>
      <c r="AP75" s="24"/>
      <c r="AQ75" s="24"/>
      <c r="AR75" s="25"/>
      <c r="AS75" s="24"/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/>
      <c r="AE76" s="26"/>
      <c r="AF76" s="26"/>
      <c r="AG76" s="26"/>
      <c r="AH76" s="27"/>
      <c r="AI76" s="26"/>
      <c r="AJ76" s="26"/>
      <c r="AK76" s="26"/>
      <c r="AL76" s="26"/>
      <c r="AM76" s="27"/>
      <c r="AN76" s="26"/>
      <c r="AO76" s="26"/>
      <c r="AP76" s="26"/>
      <c r="AQ76" s="26"/>
      <c r="AR76" s="27"/>
      <c r="AS76" s="26"/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/>
      <c r="AE77" s="26"/>
      <c r="AF77" s="26"/>
      <c r="AG77" s="26"/>
      <c r="AH77" s="27"/>
      <c r="AI77" s="26"/>
      <c r="AJ77" s="26"/>
      <c r="AK77" s="26"/>
      <c r="AL77" s="26"/>
      <c r="AM77" s="27"/>
      <c r="AN77" s="26"/>
      <c r="AO77" s="26"/>
      <c r="AP77" s="26"/>
      <c r="AQ77" s="26"/>
      <c r="AR77" s="27"/>
      <c r="AS77" s="26"/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/>
      <c r="AE78" s="26"/>
      <c r="AF78" s="26"/>
      <c r="AG78" s="26"/>
      <c r="AH78" s="27"/>
      <c r="AI78" s="26"/>
      <c r="AJ78" s="26"/>
      <c r="AK78" s="26"/>
      <c r="AL78" s="26"/>
      <c r="AM78" s="27"/>
      <c r="AN78" s="26"/>
      <c r="AO78" s="26"/>
      <c r="AP78" s="26"/>
      <c r="AQ78" s="26"/>
      <c r="AR78" s="27"/>
      <c r="AS78" s="26"/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/>
      <c r="AE79" s="26"/>
      <c r="AF79" s="26"/>
      <c r="AG79" s="26"/>
      <c r="AH79" s="27"/>
      <c r="AI79" s="26"/>
      <c r="AJ79" s="26"/>
      <c r="AK79" s="26"/>
      <c r="AL79" s="26"/>
      <c r="AM79" s="27"/>
      <c r="AN79" s="26"/>
      <c r="AO79" s="26"/>
      <c r="AP79" s="26"/>
      <c r="AQ79" s="26"/>
      <c r="AR79" s="27"/>
      <c r="AS79" s="26"/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8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/>
      <c r="AE80" s="26"/>
      <c r="AF80" s="26"/>
      <c r="AG80" s="26"/>
      <c r="AH80" s="27"/>
      <c r="AI80" s="26"/>
      <c r="AJ80" s="26"/>
      <c r="AK80" s="26"/>
      <c r="AL80" s="26"/>
      <c r="AM80" s="27"/>
      <c r="AN80" s="26"/>
      <c r="AO80" s="26"/>
      <c r="AP80" s="26"/>
      <c r="AQ80" s="26"/>
      <c r="AR80" s="27"/>
      <c r="AS80" s="26"/>
      <c r="AT80" s="26"/>
      <c r="AU80" s="26"/>
      <c r="AV80" s="26"/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515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 t="str">
        <f>IF(AD80&lt;&gt;"",AVERAGE($E80:AD80),"")</f>
        <v/>
      </c>
      <c r="AE81" s="111" t="str">
        <f>IF(AE80&lt;&gt;"",AVERAGE($E80:AE80),"")</f>
        <v/>
      </c>
      <c r="AF81" s="111" t="str">
        <f>IF(AF80&lt;&gt;"",AVERAGE($E80:AF80),"")</f>
        <v/>
      </c>
      <c r="AG81" s="111" t="str">
        <f>IF(AG80&lt;&gt;"",AVERAGE($E80:AG80),"")</f>
        <v/>
      </c>
      <c r="AH81" s="112" t="str">
        <f>IF(AH80&lt;&gt;"",AVERAGE($E80:AH80),"")</f>
        <v/>
      </c>
      <c r="AI81" s="111" t="str">
        <f>IF(AI80&lt;&gt;"",AVERAGE($E80:AI80),"")</f>
        <v/>
      </c>
      <c r="AJ81" s="111" t="str">
        <f>IF(AJ80&lt;&gt;"",AVERAGE($E80:AJ80),"")</f>
        <v/>
      </c>
      <c r="AK81" s="111" t="str">
        <f>IF(AK80&lt;&gt;"",AVERAGE($E80:AK80),"")</f>
        <v/>
      </c>
      <c r="AL81" s="111" t="str">
        <f>IF(AL80&lt;&gt;"",AVERAGE($E80:AL80),"")</f>
        <v/>
      </c>
      <c r="AM81" s="112" t="str">
        <f>IF(AM80&lt;&gt;"",AVERAGE($E80:AM80),"")</f>
        <v/>
      </c>
      <c r="AN81" s="111" t="str">
        <f>IF(AN80&lt;&gt;"",AVERAGE($E80:AN80),"")</f>
        <v/>
      </c>
      <c r="AO81" s="111" t="str">
        <f>IF(AO80&lt;&gt;"",AVERAGE($E80:AO80),"")</f>
        <v/>
      </c>
      <c r="AP81" s="111" t="str">
        <f>IF(AP80&lt;&gt;"",AVERAGE($E80:AP80),"")</f>
        <v/>
      </c>
      <c r="AQ81" s="111" t="str">
        <f>IF(AQ80&lt;&gt;"",AVERAGE($E80:AQ80),"")</f>
        <v/>
      </c>
      <c r="AR81" s="112" t="str">
        <f>IF(AR80&lt;&gt;"",AVERAGE($E80:AR80),"")</f>
        <v/>
      </c>
      <c r="AS81" s="111" t="str">
        <f>IF(AS80&lt;&gt;"",AVERAGE($E80:AS80),"")</f>
        <v/>
      </c>
      <c r="AT81" s="111" t="str">
        <f>IF(AT80&lt;&gt;"",AVERAGE($E80:AT80),"")</f>
        <v/>
      </c>
      <c r="AU81" s="111" t="str">
        <f>IF(AU80&lt;&gt;"",AVERAGE($E80:AU80),"")</f>
        <v/>
      </c>
      <c r="AV81" s="111" t="str">
        <f>IF(AV80&lt;&gt;"",AVERAGE($E80:AV80),"")</f>
        <v/>
      </c>
      <c r="AW81" s="112" t="str">
        <f>IF(AW80&lt;&gt;"",AVERAGE($E80:AW80),"")</f>
        <v/>
      </c>
      <c r="AX81" s="111" t="str">
        <f>IF(AX80&lt;&gt;"",AVERAGE($E80:AX80),"")</f>
        <v/>
      </c>
      <c r="AY81" s="111" t="str">
        <f>IF(AY80&lt;&gt;"",AVERAGE($E80:AY80),"")</f>
        <v/>
      </c>
      <c r="AZ81" s="111" t="str">
        <f>IF(AZ80&lt;&gt;"",AVERAGE($E80:AZ80),"")</f>
        <v/>
      </c>
      <c r="BA81" s="111" t="str">
        <f>IF(BA80&lt;&gt;"",AVERAGE($E80:BA80),"")</f>
        <v/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64.375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/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2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/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-1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/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/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2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/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10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/>
      <c r="AT88" s="3"/>
      <c r="AU88" s="3"/>
      <c r="AV88" s="1"/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604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 t="str">
        <f>IF(AS88&lt;&gt;"",AVERAGE($E88:AS88),"")</f>
        <v/>
      </c>
      <c r="AT89" s="84" t="str">
        <f>IF(AT88&lt;&gt;"",AVERAGE($E88:AT88),"")</f>
        <v/>
      </c>
      <c r="AU89" s="84" t="str">
        <f>IF(AU88&lt;&gt;"",AVERAGE($E88:AU88),"")</f>
        <v/>
      </c>
      <c r="AV89" s="84" t="str">
        <f>IF(AV88&lt;&gt;"",AVERAGE($E88:AV88),"")</f>
        <v/>
      </c>
      <c r="AW89" s="129" t="str">
        <f>IF(AW88&lt;&gt;"",AVERAGE($E88:AW88),"")</f>
        <v/>
      </c>
      <c r="AX89" s="84" t="str">
        <f>IF(AX88&lt;&gt;"",AVERAGE($E88:AX88),"")</f>
        <v/>
      </c>
      <c r="AY89" s="84" t="str">
        <f>IF(AY88&lt;&gt;"",AVERAGE($E88:AY88),"")</f>
        <v/>
      </c>
      <c r="AZ89" s="84" t="str">
        <f>IF(AZ88&lt;&gt;"",AVERAGE($E88:AZ88),"")</f>
        <v/>
      </c>
      <c r="BA89" s="84" t="str">
        <f>IF(BA88&lt;&gt;"",AVERAGE($E88:BA88),"")</f>
        <v/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60.4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/>
      <c r="AE91" s="24"/>
      <c r="AF91" s="24"/>
      <c r="AG91" s="24"/>
      <c r="AH91" s="25"/>
      <c r="AI91" s="24"/>
      <c r="AJ91" s="24"/>
      <c r="AK91" s="24"/>
      <c r="AL91" s="24"/>
      <c r="AM91" s="25"/>
      <c r="AN91" s="24"/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5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/>
      <c r="AE92" s="26"/>
      <c r="AF92" s="26"/>
      <c r="AG92" s="26"/>
      <c r="AH92" s="27"/>
      <c r="AI92" s="26"/>
      <c r="AJ92" s="26"/>
      <c r="AK92" s="26"/>
      <c r="AL92" s="26"/>
      <c r="AM92" s="27"/>
      <c r="AN92" s="26"/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3</v>
      </c>
      <c r="EF92" s="116">
        <f>SUM(EE91-EE92)</f>
        <v>2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/>
      <c r="AE93" s="26"/>
      <c r="AF93" s="26"/>
      <c r="AG93" s="26"/>
      <c r="AH93" s="27"/>
      <c r="AI93" s="26"/>
      <c r="AJ93" s="26"/>
      <c r="AK93" s="26"/>
      <c r="AL93" s="26"/>
      <c r="AM93" s="27"/>
      <c r="AN93" s="26"/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3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/>
      <c r="AE94" s="26"/>
      <c r="AF94" s="26"/>
      <c r="AG94" s="26"/>
      <c r="AH94" s="27"/>
      <c r="AI94" s="26"/>
      <c r="AJ94" s="26"/>
      <c r="AK94" s="26"/>
      <c r="AL94" s="26"/>
      <c r="AM94" s="27"/>
      <c r="AN94" s="26"/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/>
      <c r="AE95" s="26"/>
      <c r="AF95" s="26"/>
      <c r="AG95" s="26"/>
      <c r="AH95" s="27"/>
      <c r="AI95" s="26"/>
      <c r="AJ95" s="26"/>
      <c r="AK95" s="26"/>
      <c r="AL95" s="26"/>
      <c r="AM95" s="27"/>
      <c r="AN95" s="26"/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17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/>
      <c r="AE96" s="26"/>
      <c r="AF96" s="26"/>
      <c r="AG96" s="26"/>
      <c r="AH96" s="27"/>
      <c r="AI96" s="26"/>
      <c r="AJ96" s="26"/>
      <c r="AK96" s="26"/>
      <c r="AL96" s="26"/>
      <c r="AM96" s="27"/>
      <c r="AN96" s="26"/>
      <c r="AO96" s="26"/>
      <c r="AP96" s="26"/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1329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 t="str">
        <f>IF(AD96&lt;&gt;"",AVERAGE($E96:AD96),"")</f>
        <v/>
      </c>
      <c r="AE97" s="111" t="str">
        <f>IF(AE96&lt;&gt;"",AVERAGE($E96:AE96),"")</f>
        <v/>
      </c>
      <c r="AF97" s="111" t="str">
        <f>IF(AF96&lt;&gt;"",AVERAGE($E96:AF96),"")</f>
        <v/>
      </c>
      <c r="AG97" s="111" t="str">
        <f>IF(AG96&lt;&gt;"",AVERAGE($E96:AG96),"")</f>
        <v/>
      </c>
      <c r="AH97" s="112" t="str">
        <f>IF(AH96&lt;&gt;"",AVERAGE($E96:AH96),"")</f>
        <v/>
      </c>
      <c r="AI97" s="111" t="str">
        <f>IF(AI96&lt;&gt;"",AVERAGE($E96:AI96),"")</f>
        <v/>
      </c>
      <c r="AJ97" s="111" t="str">
        <f>IF(AJ96&lt;&gt;"",AVERAGE($E96:AJ96),"")</f>
        <v/>
      </c>
      <c r="AK97" s="111" t="str">
        <f>IF(AK96&lt;&gt;"",AVERAGE($E96:AK96),"")</f>
        <v/>
      </c>
      <c r="AL97" s="111" t="str">
        <f>IF(AL96&lt;&gt;"",AVERAGE($E96:AL96),"")</f>
        <v/>
      </c>
      <c r="AM97" s="112" t="str">
        <f>IF(AM96&lt;&gt;"",AVERAGE($E96:AM96),"")</f>
        <v/>
      </c>
      <c r="AN97" s="111" t="str">
        <f>IF(AN96&lt;&gt;"",AVERAGE($E96:AN96),"")</f>
        <v/>
      </c>
      <c r="AO97" s="111" t="str">
        <f>IF(AO96&lt;&gt;"",AVERAGE($E96:AO96),"")</f>
        <v/>
      </c>
      <c r="AP97" s="111" t="str">
        <f>IF(AP96&lt;&gt;"",AVERAGE($E96:AP96),"")</f>
        <v/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 t="str">
        <f>IF(AX96&lt;&gt;"",AVERAGE($E96:AX96),"")</f>
        <v/>
      </c>
      <c r="AY97" s="111" t="str">
        <f>IF(AY96&lt;&gt;"",AVERAGE($E96:AY96),"")</f>
        <v/>
      </c>
      <c r="AZ97" s="111" t="str">
        <f>IF(AZ96&lt;&gt;"",AVERAGE($E96:AZ96),"")</f>
        <v/>
      </c>
      <c r="BA97" s="111" t="str">
        <f>IF(BA96&lt;&gt;"",AVERAGE($E96:BA96),"")</f>
        <v/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78.17647058823529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D22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 t="str">
        <f>IFERROR(IF(INDEX(Přehled_body!$E$1:$ED$1,1,MATCH(Tabulka!H2,Přehled_body!$D$1:$ED$1,0)+4)="","",INDEX(Přehled_body!$E$1:$ED$1,1,MATCH(Tabulka!H2,Přehled_body!$D$1:$ED$1,0)+4)),"")</f>
        <v/>
      </c>
      <c r="J2" s="133" t="str">
        <f>IFERROR(IF(INDEX(Přehled_body!$E$1:$ED$1,1,MATCH(Tabulka!I2,Přehled_body!$D$1:$ED$1,0)+4)="","",INDEX(Přehled_body!$E$1:$ED$1,1,MATCH(Tabulka!I2,Přehled_body!$D$1:$ED$1,0)+4)),"")</f>
        <v/>
      </c>
      <c r="K2" s="133" t="str">
        <f>IFERROR(IF(INDEX(Přehled_body!$E$1:$ED$1,1,MATCH(Tabulka!J2,Přehled_body!$D$1:$ED$1,0)+4)="","",INDEX(Přehled_body!$E$1:$ED$1,1,MATCH(Tabulka!J2,Přehled_body!$D$1:$ED$1,0)+4)),"")</f>
        <v/>
      </c>
      <c r="L2" s="133" t="str">
        <f>IFERROR(IF(INDEX(Přehled_body!$E$1:$ED$1,1,MATCH(Tabulka!K2,Přehled_body!$D$1:$ED$1,0)+4)="","",INDEX(Přehled_body!$E$1:$ED$1,1,MATCH(Tabulka!K2,Přehled_body!$D$1:$ED$1,0)+4)),"")</f>
        <v/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 t="str">
        <f t="shared" si="0"/>
        <v/>
      </c>
      <c r="J3" s="136" t="str">
        <f t="shared" si="0"/>
        <v/>
      </c>
      <c r="K3" s="136" t="str">
        <f t="shared" si="0"/>
        <v/>
      </c>
      <c r="L3" s="136" t="str">
        <f t="shared" si="0"/>
        <v/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0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0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0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4.00000000001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0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0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0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3.00000000002</v>
      </c>
      <c r="AF10" s="140">
        <f>IF(AE13&gt;0.9,SUM(AE9-AE10)+0.00000001,0)</f>
        <v>1.0000000099899999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0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0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0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3.00000000002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0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0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0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1.00000000004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0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0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0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21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0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0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0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7.00000000001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0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0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0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1.00000000004</v>
      </c>
      <c r="AF15" s="140">
        <f>IF(AE18&gt;0.9,SUM(AE14-AE15)+0.00000001,0)</f>
        <v>6.0000000099699999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0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0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0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1.00000000004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0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0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0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6.00000000001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0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0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0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20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0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0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2.00000000003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0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0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3.00000000002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0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0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4.00000000002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0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0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3.00000000002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0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0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20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0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0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0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5.00000000001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0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0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0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2.00000000003</v>
      </c>
      <c r="AF25" s="140">
        <f>IF(AE28&gt;0.9,SUM(AE24-AE25)+0.00000001,0)</f>
        <v>3.0000000099799999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0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0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0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2.00000000003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0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0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0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2.00000000003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0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0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0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21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0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1.00000000001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0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1.00000000001</v>
      </c>
      <c r="AF30" s="140">
        <f>IF(AE33&gt;0.9,SUM(AE29-AE30)+0.00000001,0)</f>
        <v>1E-8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0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2.00000000001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0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1.00000000001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0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9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0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0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0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0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1.00000000003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0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0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0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0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3.00000000002</v>
      </c>
      <c r="AF35" s="140">
        <f>IF(AE38&gt;0.9,SUM(AE34-AE35)+0.00000001,0)</f>
        <v>-1.9999999899900001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0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0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0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0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3.00000000002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0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0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0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0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2.00000000003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0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0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0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0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14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0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0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0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3.9999999999999998E-11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0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0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0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3.00000000002</v>
      </c>
      <c r="AF40" s="140">
        <f>IF(AE43&gt;0.9,SUM(AE39-AE40)+0.00000001,0)</f>
        <v>-2.9999999899800001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0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0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0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5.00000000002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0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0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0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3.00000000001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0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0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0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15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0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0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0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-90000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0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0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0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-90000</v>
      </c>
      <c r="AF45" s="140">
        <f>IF(AE48&gt;0.9,SUM(AE44-AE45)+0.00000001,0)</f>
        <v>0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0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0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0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-90000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0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0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0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-90000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0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0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0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-90000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0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0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0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0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1.00000000001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0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0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0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0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1.9999999999999999E-11</v>
      </c>
      <c r="AF50" s="140">
        <f>IF(AE53&gt;0.9,SUM(AE49-AE50)+0.00000001,0)</f>
        <v>1.0000000099899999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0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0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0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0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1.9999999999999999E-11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0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0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0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0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1.00000000001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0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0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0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0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8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0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2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0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</v>
      </c>
      <c r="AF55" s="140">
        <f>IF(AE58&gt;0.9,SUM(AE54-AE55)+0.00000001,0)</f>
        <v>-0.99999998999999995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0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0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2.00000000001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0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10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0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0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0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5.00000000001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0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0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0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3.00000000002</v>
      </c>
      <c r="AF60" s="140">
        <f>IF(AE63&gt;0.9,SUM(AE59-AE60)+0.00000001,0)</f>
        <v>2.0000000099899999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0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0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0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3.00000000002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0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0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0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4.00000000001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0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0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0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17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4. 2.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6.0000000099699999</v>
      </c>
      <c r="D3" s="18">
        <f>INDEX(Tabulka!$A$4:$AF$84,MATCH(B3,Tabulka!$A$4:$A$84,0)-1,31)</f>
        <v>7.00000000001</v>
      </c>
      <c r="E3" s="18">
        <f>INDEX(Tabulka!$B$4:$AF$84,MATCH(B3,Tabulka!$A$4:$A$84,0)+3,30)</f>
        <v>20</v>
      </c>
      <c r="F3" s="18">
        <f>INDEX(Tabulka!$B$4:$AF$84,MATCH(B3,Tabulka!$A$4:$A$84,0),30)</f>
        <v>1.00000000004</v>
      </c>
      <c r="G3" s="18">
        <f>INDEX(Tabulka!$B$4:$AF$84,MATCH(B3,Tabulka!$A$4:$A$84,0)+2,30)</f>
        <v>6.00000000001</v>
      </c>
      <c r="H3" s="19">
        <f>INDEX(Tabulka!$B$4:$AF$84,MATCH(B3,Tabulka!$A$4:$A$84,0)+1,30)</f>
        <v>1.00000000004</v>
      </c>
      <c r="L3" s="31" t="str">
        <f>IFERROR(List4!AB2,"")</f>
        <v>Petr Weiner</v>
      </c>
      <c r="M3" s="52">
        <f>IFERROR(List4!AA2,"")</f>
        <v>27.250002200000001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3.0000000099799999</v>
      </c>
      <c r="D4" s="12">
        <f>INDEX(Tabulka!$A$4:$AF$84,MATCH(B4,Tabulka!$A$4:$A$84,0)-1,31)</f>
        <v>5.00000000001</v>
      </c>
      <c r="E4" s="12">
        <f>INDEX(Tabulka!$B$4:$AF$84,MATCH(B4,Tabulka!$A$4:$A$84,0)+3,30)</f>
        <v>21</v>
      </c>
      <c r="F4" s="12">
        <f>INDEX(Tabulka!$B$4:$AF$84,MATCH(B4,Tabulka!$A$4:$A$84,0),30)</f>
        <v>2.00000000003</v>
      </c>
      <c r="G4" s="12">
        <f>INDEX(Tabulka!$B$4:$AF$84,MATCH(B4,Tabulka!$A$4:$A$84,0)+2,30)</f>
        <v>2.00000000003</v>
      </c>
      <c r="H4" s="13">
        <f>INDEX(Tabulka!$B$4:$AF$84,MATCH(B4,Tabulka!$A$4:$A$84,0)+1,30)</f>
        <v>2.00000000003</v>
      </c>
      <c r="J4" s="32"/>
      <c r="L4" s="31" t="str">
        <f>IFERROR(List4!AB3,"")</f>
        <v>Milan Veselý</v>
      </c>
      <c r="M4" s="52">
        <f>IFERROR(List4!AA3,"")</f>
        <v>56.238097428095237</v>
      </c>
      <c r="Q4" s="8" t="s">
        <v>24</v>
      </c>
    </row>
    <row r="5" spans="1:17" ht="17.399999999999999">
      <c r="A5" s="55">
        <v>3</v>
      </c>
      <c r="B5" s="10" t="str">
        <f>List4!S4</f>
        <v>Standa Roth</v>
      </c>
      <c r="C5" s="21">
        <f>IF(List4!K4&lt;-88888,-90000,INDEX(Tabulka!$B$4:$AF$84,MATCH(B5,Tabulka!$A$4:$A$84,0),31))</f>
        <v>2.0000000099899999</v>
      </c>
      <c r="D5" s="12">
        <f>INDEX(Tabulka!$A$4:$AF$84,MATCH(B5,Tabulka!$A$4:$A$84,0)-1,31)</f>
        <v>5.00000000001</v>
      </c>
      <c r="E5" s="12">
        <f>INDEX(Tabulka!$B$4:$AF$84,MATCH(B5,Tabulka!$A$4:$A$84,0)+3,30)</f>
        <v>17</v>
      </c>
      <c r="F5" s="12">
        <f>INDEX(Tabulka!$B$4:$AF$84,MATCH(B5,Tabulka!$A$4:$A$84,0),30)</f>
        <v>3.00000000002</v>
      </c>
      <c r="G5" s="12">
        <f>INDEX(Tabulka!$B$4:$AF$84,MATCH(B5,Tabulka!$A$4:$A$84,0)+2,30)</f>
        <v>4.00000000001</v>
      </c>
      <c r="H5" s="13">
        <f>INDEX(Tabulka!$B$4:$AF$84,MATCH(B5,Tabulka!$A$4:$A$84,0)+1,30)</f>
        <v>3.00000000002</v>
      </c>
      <c r="J5" s="32"/>
      <c r="L5" s="31" t="str">
        <f>IFERROR(List4!AB4,"")</f>
        <v>Pavel Pernekr</v>
      </c>
      <c r="M5" s="52">
        <f>IFERROR(List4!AA4,"")</f>
        <v>58.650002139999998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1.0000000099899999</v>
      </c>
      <c r="D6" s="12">
        <f>INDEX(Tabulka!$A$4:$AF$84,MATCH(B6,Tabulka!$A$4:$A$84,0)-1,31)</f>
        <v>4.00000000001</v>
      </c>
      <c r="E6" s="12">
        <f>INDEX(Tabulka!$B$4:$AF$84,MATCH(B6,Tabulka!$A$4:$A$84,0)+3,30)</f>
        <v>21</v>
      </c>
      <c r="F6" s="12">
        <f>INDEX(Tabulka!$B$4:$AF$84,MATCH(B6,Tabulka!$A$4:$A$84,0),30)</f>
        <v>3.00000000002</v>
      </c>
      <c r="G6" s="12">
        <f>INDEX(Tabulka!$B$4:$AF$84,MATCH(B6,Tabulka!$A$4:$A$84,0)+2,30)</f>
        <v>1.00000000004</v>
      </c>
      <c r="H6" s="13">
        <f>INDEX(Tabulka!$B$4:$AF$84,MATCH(B6,Tabulka!$A$4:$A$84,0)+1,30)</f>
        <v>3.00000000002</v>
      </c>
      <c r="J6" s="32"/>
      <c r="L6" s="31" t="str">
        <f>IFERROR(List4!AB5,"")</f>
        <v>Míra Šedivý</v>
      </c>
      <c r="M6" s="52">
        <f>IFERROR(List4!AA5,"")</f>
        <v>59.00000215</v>
      </c>
      <c r="Q6" s="8" t="s">
        <v>25</v>
      </c>
    </row>
    <row r="7" spans="1:17" ht="17.399999999999999">
      <c r="A7" s="55">
        <v>5</v>
      </c>
      <c r="B7" s="10" t="str">
        <f>List4!S6</f>
        <v>Jarda Klein</v>
      </c>
      <c r="C7" s="21">
        <f>IF(List4!K6&lt;-88888,-90000,INDEX(Tabulka!$B$4:$AF$84,MATCH(B7,Tabulka!$A$4:$A$84,0),31))</f>
        <v>1.0000000099899999</v>
      </c>
      <c r="D7" s="12">
        <f>INDEX(Tabulka!$A$4:$AF$84,MATCH(B7,Tabulka!$A$4:$A$84,0)-1,31)</f>
        <v>1.00000000001</v>
      </c>
      <c r="E7" s="12">
        <f>INDEX(Tabulka!$B$4:$AF$84,MATCH(B7,Tabulka!$A$4:$A$84,0)+3,30)</f>
        <v>8</v>
      </c>
      <c r="F7" s="12">
        <f>INDEX(Tabulka!$B$4:$AF$84,MATCH(B7,Tabulka!$A$4:$A$84,0),30)</f>
        <v>1.9999999999999999E-11</v>
      </c>
      <c r="G7" s="12">
        <f>INDEX(Tabulka!$B$4:$AF$84,MATCH(B7,Tabulka!$A$4:$A$84,0)+2,30)</f>
        <v>1.00000000001</v>
      </c>
      <c r="H7" s="13">
        <f>INDEX(Tabulka!$B$4:$AF$84,MATCH(B7,Tabulka!$A$4:$A$84,0)+1,30)</f>
        <v>1.9999999999999999E-11</v>
      </c>
      <c r="J7" s="32"/>
      <c r="L7" s="31" t="str">
        <f>IFERROR(List4!AB6,"")</f>
        <v>Kuba Šedivý</v>
      </c>
      <c r="M7" s="52">
        <f>IFERROR(List4!AA6,"")</f>
        <v>60.400002129999997</v>
      </c>
      <c r="Q7" s="8" t="s">
        <v>37</v>
      </c>
    </row>
    <row r="8" spans="1:17" ht="17.399999999999999">
      <c r="A8" s="55">
        <v>6</v>
      </c>
      <c r="B8" s="10" t="str">
        <f>List4!S7</f>
        <v>Míra Šedivý</v>
      </c>
      <c r="C8" s="21">
        <f>IF(List4!K7&lt;-88888,-90000,INDEX(Tabulka!$B$4:$AF$84,MATCH(B8,Tabulka!$A$4:$A$84,0),31))</f>
        <v>1E-8</v>
      </c>
      <c r="D8" s="12">
        <f>INDEX(Tabulka!$A$4:$AF$84,MATCH(B8,Tabulka!$A$4:$A$84,0)-1,31)</f>
        <v>1.00000000001</v>
      </c>
      <c r="E8" s="12">
        <f>INDEX(Tabulka!$B$4:$AF$84,MATCH(B8,Tabulka!$A$4:$A$84,0)+3,30)</f>
        <v>9</v>
      </c>
      <c r="F8" s="12">
        <f>INDEX(Tabulka!$B$4:$AF$84,MATCH(B8,Tabulka!$A$4:$A$84,0),30)</f>
        <v>1.00000000001</v>
      </c>
      <c r="G8" s="12">
        <f>INDEX(Tabulka!$B$4:$AF$84,MATCH(B8,Tabulka!$A$4:$A$84,0)+2,30)</f>
        <v>1.00000000001</v>
      </c>
      <c r="H8" s="13">
        <f>INDEX(Tabulka!$B$4:$AF$84,MATCH(B8,Tabulka!$A$4:$A$84,0)+1,30)</f>
        <v>2.00000000001</v>
      </c>
      <c r="J8" s="32"/>
      <c r="L8" s="31" t="str">
        <f>IFERROR(List4!AB7,"")</f>
        <v>Jarda Klein</v>
      </c>
      <c r="M8" s="52">
        <f>IFERROR(List4!AA7,"")</f>
        <v>64.375002159999994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2.00000000003</v>
      </c>
      <c r="E9" s="12">
        <f>INDEX(Tabulka!$B$4:$AF$84,MATCH(B9,Tabulka!$A$4:$A$84,0)+3,30)</f>
        <v>20</v>
      </c>
      <c r="F9" s="12">
        <f>INDEX(Tabulka!$B$4:$AF$84,MATCH(B9,Tabulka!$A$4:$A$84,0),30)</f>
        <v>3.00000000002</v>
      </c>
      <c r="G9" s="12">
        <f>INDEX(Tabulka!$B$4:$AF$84,MATCH(B9,Tabulka!$A$4:$A$84,0)+2,30)</f>
        <v>3.00000000002</v>
      </c>
      <c r="H9" s="13">
        <f>INDEX(Tabulka!$B$4:$AF$84,MATCH(B9,Tabulka!$A$4:$A$84,0)+1,30)</f>
        <v>4.00000000002</v>
      </c>
      <c r="L9" s="31" t="str">
        <f>IFERROR(List4!AB8,"")</f>
        <v>Jiří Blín</v>
      </c>
      <c r="M9" s="52">
        <f>IFERROR(List4!AA8,"")</f>
        <v>71.214287834285713</v>
      </c>
      <c r="Q9" s="8" t="s">
        <v>49</v>
      </c>
    </row>
    <row r="10" spans="1:17" ht="17.399999999999999">
      <c r="A10" s="55">
        <v>8</v>
      </c>
      <c r="B10" s="10" t="str">
        <f>List4!S9</f>
        <v>Kuba Šedivý</v>
      </c>
      <c r="C10" s="21">
        <f>IF(List4!K9&lt;-88888,-90000,INDEX(Tabulka!$B$4:$AF$84,MATCH(B10,Tabulka!$A$4:$A$84,0),31))</f>
        <v>-0.99999998999999995</v>
      </c>
      <c r="D10" s="12">
        <f>INDEX(Tabulka!$A$4:$AF$84,MATCH(B10,Tabulka!$A$4:$A$84,0)-1,31)</f>
        <v>2</v>
      </c>
      <c r="E10" s="12">
        <f>INDEX(Tabulka!$B$4:$AF$84,MATCH(B10,Tabulka!$A$4:$A$84,0)+3,30)</f>
        <v>10</v>
      </c>
      <c r="F10" s="12">
        <f>INDEX(Tabulka!$B$4:$AF$84,MATCH(B10,Tabulka!$A$4:$A$84,0),30)</f>
        <v>3</v>
      </c>
      <c r="G10" s="12">
        <f>INDEX(Tabulka!$B$4:$AF$84,MATCH(B10,Tabulka!$A$4:$A$84,0)+2,30)</f>
        <v>2.00000000001</v>
      </c>
      <c r="H10" s="13">
        <f>INDEX(Tabulka!$B$4:$AF$84,MATCH(B10,Tabulka!$A$4:$A$84,0)+1,30)</f>
        <v>5</v>
      </c>
      <c r="L10" s="31" t="str">
        <f>IFERROR(List4!AB9,"")</f>
        <v>Libor Hruška</v>
      </c>
      <c r="M10" s="52">
        <f>IFERROR(List4!AA9,"")</f>
        <v>77.142859312857141</v>
      </c>
    </row>
    <row r="11" spans="1:17" ht="17.399999999999999">
      <c r="A11" s="55">
        <v>9</v>
      </c>
      <c r="B11" s="10" t="str">
        <f>List4!S10</f>
        <v>Jiří Blín</v>
      </c>
      <c r="C11" s="21">
        <f>IF(List4!K10&lt;-88888,-90000,INDEX(Tabulka!$B$4:$AF$84,MATCH(B11,Tabulka!$A$4:$A$84,0),31))</f>
        <v>-1.9999999899900001</v>
      </c>
      <c r="D11" s="12">
        <f>INDEX(Tabulka!$A$4:$AF$84,MATCH(B11,Tabulka!$A$4:$A$84,0)-1,31)</f>
        <v>1.00000000003</v>
      </c>
      <c r="E11" s="12">
        <f>INDEX(Tabulka!$B$4:$AF$84,MATCH(B11,Tabulka!$A$4:$A$84,0)+3,30)</f>
        <v>14</v>
      </c>
      <c r="F11" s="12">
        <f>INDEX(Tabulka!$B$4:$AF$84,MATCH(B11,Tabulka!$A$4:$A$84,0),30)</f>
        <v>3.00000000002</v>
      </c>
      <c r="G11" s="12">
        <f>INDEX(Tabulka!$B$4:$AF$84,MATCH(B11,Tabulka!$A$4:$A$84,0)+2,30)</f>
        <v>2.00000000003</v>
      </c>
      <c r="H11" s="13">
        <f>INDEX(Tabulka!$B$4:$AF$84,MATCH(B11,Tabulka!$A$4:$A$84,0)+1,30)</f>
        <v>3.00000000002</v>
      </c>
      <c r="L11" s="31" t="str">
        <f>IFERROR(List4!AB10,"")</f>
        <v>Standa Roth</v>
      </c>
      <c r="M11" s="52">
        <f>IFERROR(List4!AA10,"")</f>
        <v>78.176472768235286</v>
      </c>
    </row>
    <row r="12" spans="1:17" ht="17.399999999999999">
      <c r="A12" s="55">
        <v>10</v>
      </c>
      <c r="B12" s="10" t="str">
        <f>List4!S11</f>
        <v>Adam Šmíd</v>
      </c>
      <c r="C12" s="21">
        <f>IF(List4!K11&lt;-88888,-90000,INDEX(Tabulka!$B$4:$AF$84,MATCH(B12,Tabulka!$A$4:$A$84,0),31))</f>
        <v>-2.9999999899800001</v>
      </c>
      <c r="D12" s="12">
        <f>INDEX(Tabulka!$A$4:$AF$84,MATCH(B12,Tabulka!$A$4:$A$84,0)-1,31)</f>
        <v>3.9999999999999998E-11</v>
      </c>
      <c r="E12" s="12">
        <f>INDEX(Tabulka!$B$4:$AF$84,MATCH(B12,Tabulka!$A$4:$A$84,0)+3,30)</f>
        <v>15</v>
      </c>
      <c r="F12" s="12">
        <f>INDEX(Tabulka!$B$4:$AF$84,MATCH(B12,Tabulka!$A$4:$A$84,0),30)</f>
        <v>3.00000000002</v>
      </c>
      <c r="G12" s="12">
        <f>INDEX(Tabulka!$B$4:$AF$84,MATCH(B12,Tabulka!$A$4:$A$84,0)+2,30)</f>
        <v>3.00000000001</v>
      </c>
      <c r="H12" s="13">
        <f>INDEX(Tabulka!$B$4:$AF$84,MATCH(B12,Tabulka!$A$4:$A$84,0)+1,30)</f>
        <v>5.00000000002</v>
      </c>
      <c r="L12" s="31" t="str">
        <f>IFERROR(List4!AB11,"")</f>
        <v>Adam Šmíd</v>
      </c>
      <c r="M12" s="52">
        <f>IFERROR(List4!AA11,"")</f>
        <v>83.400002110000003</v>
      </c>
    </row>
    <row r="13" spans="1:17" ht="17.399999999999999">
      <c r="A13" s="55">
        <v>11</v>
      </c>
      <c r="B13" s="10" t="str">
        <f>List4!S12</f>
        <v>Jiří Fiala</v>
      </c>
      <c r="C13" s="21">
        <f>IF(List4!K12&lt;-88888,-90000,INDEX(Tabulka!$B$4:$AF$84,MATCH(B13,Tabulka!$A$4:$A$84,0),31))</f>
        <v>-90000</v>
      </c>
      <c r="D13" s="12">
        <f>INDEX(Tabulka!$A$4:$AF$84,MATCH(B13,Tabulka!$A$4:$A$84,0)-1,31)</f>
        <v>-90000</v>
      </c>
      <c r="E13" s="12">
        <f>INDEX(Tabulka!$B$4:$AF$84,MATCH(B13,Tabulka!$A$4:$A$84,0)+3,30)</f>
        <v>-90000</v>
      </c>
      <c r="F13" s="12">
        <f>INDEX(Tabulka!$B$4:$AF$84,MATCH(B13,Tabulka!$A$4:$A$84,0),30)</f>
        <v>-90000</v>
      </c>
      <c r="G13" s="12">
        <f>INDEX(Tabulka!$B$4:$AF$84,MATCH(B13,Tabulka!$A$4:$A$84,0)+2,30)</f>
        <v>-90000</v>
      </c>
      <c r="H13" s="13">
        <f>INDEX(Tabulka!$B$4:$AF$84,MATCH(B13,Tabulka!$A$4:$A$84,0)+1,30)</f>
        <v>-90000</v>
      </c>
      <c r="L13" s="31" t="str">
        <f>IFERROR(List4!AB12,"")</f>
        <v>Jiří Fiala</v>
      </c>
      <c r="M13" s="52" t="str">
        <f>IFERROR(List4!AA12,"")</f>
        <v>Neklas</v>
      </c>
    </row>
    <row r="14" spans="1:17" ht="17.399999999999999">
      <c r="A14" s="55">
        <v>12</v>
      </c>
      <c r="B14" s="10" t="str">
        <f>List4!S13</f>
        <v>Míra Chalupník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Míra Chalupník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-1.9999977899900001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6.0000020899699997</v>
      </c>
      <c r="L2" s="141">
        <f>INDEX(Tabulka!$A$4:$AF$84,MATCH(J2,Tabulka!$A$4:$A$84,0)-1,31)+INDEX($D$2:$E$14,MATCH(K2,$C$2:$C$14,0),2)</f>
        <v>7.0000020800099998</v>
      </c>
      <c r="M2" s="141">
        <f>INDEX(Tabulka!$A$4:$AF$80,MATCH(List4!$J2,Tabulka!$A$4:$A$80,0)+3,31)+INDEX($D$2:$E$14,MATCH(K2,$C$2:$C$14,0),2)</f>
        <v>20.000002080000002</v>
      </c>
      <c r="N2" s="141">
        <f>INDEX(Tabulka!$B$4:$AF$84,MATCH(J2,Tabulka!$A$4:$A$84,0),30)+INDEX($D$2:$E$14,MATCH(K2,$C$2:$C$14,0),2)</f>
        <v>1.00000208004</v>
      </c>
      <c r="O2" s="141">
        <f>INDEX(Tabulka!$B$4:$AF$84,MATCH(J2,Tabulka!$A$4:$A$84,0)+2,30)+INDEX($D$2:$E$14,MATCH(K2,$C$2:$C$14,0),2)</f>
        <v>6.0000020800099998</v>
      </c>
      <c r="P2" s="141">
        <f>INDEX(Tabulka!$B$4:$AF$84,MATCH(J2,Tabulka!$A$4:$A$84,0)+1,30)+INDEX($D$2:$E$14,MATCH(K2,$C$2:$C$14,0),2)</f>
        <v>1.00000208004</v>
      </c>
      <c r="Q2" s="6">
        <f t="shared" ref="Q2:Q14" si="4">IF(K2&lt;-888,K2*100000,K2*138000+IF(K2&lt;0,IF(AVERAGE($M$2:$M$14)-20&lt;M2,M2*100,M2*150),IF(AVERAGE($M$2:$M$14)-20&lt;M2,M2*-100,M2*-150)+P2*-100+O2*-20+L2*4000))</f>
        <v>853780.29627829569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853780.29627829569</v>
      </c>
      <c r="U2" s="50">
        <f t="shared" ref="U2:U14" si="7">INDEX($K$2:$K$14,MATCH($S2,$J$2:$J$14,0))</f>
        <v>6.0000020899699997</v>
      </c>
      <c r="V2" s="50">
        <f t="shared" ref="V2:V14" si="8">INDEX($K$2:$K$14,MATCH($S2,$J$2:$J$14,0))*-1</f>
        <v>-6.0000020899699997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27.250002200000001</v>
      </c>
      <c r="X2" s="43">
        <v>1</v>
      </c>
      <c r="Y2" s="51">
        <f t="shared" ref="Y2:Y14" si="9">IF(OR($AA$1="Výhry",$AA$1="Poč. kol")=TRUE,LARGE($W$2:$W$14,X2),SMALL($W$2:$W$14,X2))</f>
        <v>27.250002200000001</v>
      </c>
      <c r="Z2" s="51"/>
      <c r="AA2" s="51">
        <f t="shared" ref="AA2:AA14" si="10">IF(ROUND(ABS(W2),0)=ABS(90000),"Neklas",IF(OR($AA$1="Výhry",$AA$1="Poč. kol")=TRUE,LARGE($W$2:$W$14,X2),SMALL($W$2:$W$14,X2)))</f>
        <v>27.250002200000001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3.0000020999800001</v>
      </c>
      <c r="L3" s="141">
        <f>INDEX(Tabulka!$A$4:$AF$84,MATCH(J3,Tabulka!$A$4:$A$84,0)-1,31)+INDEX($D$2:$E$14,MATCH(K3,$C$2:$C$14,0),2)</f>
        <v>5.0000020900099997</v>
      </c>
      <c r="M3" s="141">
        <f>INDEX(Tabulka!$A$4:$AF$80,MATCH(List4!$J3,Tabulka!$A$4:$A$80,0)+3,31)+INDEX($D$2:$E$14,MATCH(K3,$C$2:$C$14,0),2)</f>
        <v>21.000002089999999</v>
      </c>
      <c r="N3" s="141">
        <f>INDEX(Tabulka!$B$4:$AF$84,MATCH(J3,Tabulka!$A$4:$A$84,0),30)+INDEX($D$2:$E$14,MATCH(K3,$C$2:$C$14,0),2)</f>
        <v>2.0000020900300002</v>
      </c>
      <c r="O3" s="141">
        <f>INDEX(Tabulka!$B$4:$AF$84,MATCH(J3,Tabulka!$A$4:$A$84,0)+2,30)+INDEX($D$2:$E$14,MATCH(K3,$C$2:$C$14,0),2)</f>
        <v>2.0000020900300002</v>
      </c>
      <c r="P3" s="141">
        <f>INDEX(Tabulka!$B$4:$AF$84,MATCH(J3,Tabulka!$A$4:$A$84,0)+1,30)+INDEX($D$2:$E$14,MATCH(K3,$C$2:$C$14,0),2)</f>
        <v>2.0000020900300002</v>
      </c>
      <c r="Q3" s="6">
        <f t="shared" si="4"/>
        <v>431660.2976974764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431660.2976974764</v>
      </c>
      <c r="U3" s="50">
        <f t="shared" si="7"/>
        <v>3.0000020999800001</v>
      </c>
      <c r="V3" s="50">
        <f t="shared" si="8"/>
        <v>-3.0000020999800001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56.238097428095237</v>
      </c>
      <c r="X3" s="43">
        <v>2</v>
      </c>
      <c r="Y3" s="51">
        <f t="shared" si="9"/>
        <v>56.238097428095237</v>
      </c>
      <c r="Z3" s="51"/>
      <c r="AA3" s="51">
        <f t="shared" si="10"/>
        <v>56.238097428095237</v>
      </c>
      <c r="AB3" s="43" t="str">
        <f t="shared" si="11"/>
        <v>Milan Veselý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1.00000218999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Standa Roth</v>
      </c>
      <c r="K4" s="41">
        <f t="shared" si="3"/>
        <v>2.0000021499899998</v>
      </c>
      <c r="L4" s="141">
        <f>INDEX(Tabulka!$A$4:$AF$84,MATCH(J4,Tabulka!$A$4:$A$84,0)-1,31)+INDEX($D$2:$E$14,MATCH(K4,$C$2:$C$14,0),2)</f>
        <v>5.0000021400100003</v>
      </c>
      <c r="M4" s="141">
        <f>INDEX(Tabulka!$A$4:$AF$80,MATCH(List4!$J4,Tabulka!$A$4:$A$80,0)+3,31)+INDEX($D$2:$E$14,MATCH(K4,$C$2:$C$14,0),2)</f>
        <v>17.000002139999999</v>
      </c>
      <c r="N4" s="142">
        <f>INDEX(Tabulka!$B$4:$AF$84,MATCH(J4,Tabulka!$A$4:$A$84,0),30)+INDEX($D$2:$E$14,MATCH(K4,$C$2:$C$14,0),2)</f>
        <v>3.0000021400199999</v>
      </c>
      <c r="O4" s="141">
        <f>INDEX(Tabulka!$B$4:$AF$84,MATCH(J4,Tabulka!$A$4:$A$84,0)+2,30)+INDEX($D$2:$E$14,MATCH(K4,$C$2:$C$14,0),2)</f>
        <v>4.0000021400100003</v>
      </c>
      <c r="P4" s="141">
        <f>INDEX(Tabulka!$B$4:$AF$84,MATCH(J4,Tabulka!$A$4:$A$84,0)+1,30)+INDEX($D$2:$E$14,MATCH(K4,$C$2:$C$14,0),2)</f>
        <v>3.0000021400199999</v>
      </c>
      <c r="Q4" s="6">
        <f t="shared" si="4"/>
        <v>293920.30478785775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Standa Roth</v>
      </c>
      <c r="T4" s="49">
        <f t="shared" si="6"/>
        <v>293920.30478785775</v>
      </c>
      <c r="U4" s="50">
        <f t="shared" si="7"/>
        <v>2.0000021499899998</v>
      </c>
      <c r="V4" s="50">
        <f t="shared" si="8"/>
        <v>-2.0000021499899998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78.176472768235286</v>
      </c>
      <c r="X4" s="43">
        <v>3</v>
      </c>
      <c r="Y4" s="51">
        <f t="shared" si="9"/>
        <v>58.650002139999998</v>
      </c>
      <c r="Z4" s="51"/>
      <c r="AA4" s="51">
        <f t="shared" si="10"/>
        <v>58.650002139999998</v>
      </c>
      <c r="AB4" s="43" t="str">
        <f t="shared" si="11"/>
        <v>Pavel Pernekr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-89999.999997830004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1.00000218999</v>
      </c>
      <c r="L5" s="141">
        <f>INDEX(Tabulka!$A$4:$AF$84,MATCH(J5,Tabulka!$A$4:$A$84,0)-1,31)+INDEX($D$2:$E$14,MATCH(K5,$C$2:$C$14,0),2)</f>
        <v>4.0000021800100001</v>
      </c>
      <c r="M5" s="141">
        <f>INDEX(Tabulka!$A$4:$AF$80,MATCH(List4!$J5,Tabulka!$A$4:$A$80,0)+3,31)+INDEX($D$2:$E$14,MATCH(K5,$C$2:$C$14,0),2)</f>
        <v>21.000002179999999</v>
      </c>
      <c r="N5" s="141">
        <f>INDEX(Tabulka!$B$4:$AF$84,MATCH(J5,Tabulka!$A$4:$A$84,0),30)+INDEX($D$2:$E$14,MATCH(K5,$C$2:$C$14,0),2)</f>
        <v>3.0000021800200001</v>
      </c>
      <c r="O5" s="141">
        <f>INDEX(Tabulka!$B$4:$AF$84,MATCH(J5,Tabulka!$A$4:$A$84,0)+2,30)+INDEX($D$2:$E$14,MATCH(K5,$C$2:$C$14,0),2)</f>
        <v>1.0000021800400001</v>
      </c>
      <c r="P5" s="141">
        <f>INDEX(Tabulka!$B$4:$AF$84,MATCH(J5,Tabulka!$A$4:$A$84,0)+1,30)+INDEX($D$2:$E$14,MATCH(K5,$C$2:$C$14,0),2)</f>
        <v>3.0000021800200001</v>
      </c>
      <c r="Q5" s="6">
        <f t="shared" si="4"/>
        <v>151580.31045905719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151580.31045905719</v>
      </c>
      <c r="U5" s="50">
        <f t="shared" si="7"/>
        <v>1.00000218999</v>
      </c>
      <c r="V5" s="50">
        <f t="shared" si="8"/>
        <v>-1.00000218999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77.142859312857141</v>
      </c>
      <c r="X5" s="43">
        <v>4</v>
      </c>
      <c r="Y5" s="51">
        <f t="shared" si="9"/>
        <v>59.00000215</v>
      </c>
      <c r="Z5" s="51"/>
      <c r="AA5" s="51">
        <f t="shared" si="10"/>
        <v>59.00000215</v>
      </c>
      <c r="AB5" s="43" t="str">
        <f t="shared" si="11"/>
        <v>Míra Šedivý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1.0000021699899999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Jarda Klein</v>
      </c>
      <c r="K6" s="41">
        <f t="shared" si="3"/>
        <v>1.0000021699899999</v>
      </c>
      <c r="L6" s="141">
        <f>INDEX(Tabulka!$A$4:$AF$84,MATCH(J6,Tabulka!$A$4:$A$84,0)-1,31)+INDEX($D$2:$E$14,MATCH(K6,$C$2:$C$14,0),2)</f>
        <v>1.00000216001</v>
      </c>
      <c r="M6" s="141">
        <f>INDEX(Tabulka!$A$4:$AF$80,MATCH(List4!$J6,Tabulka!$A$4:$A$80,0)+3,31)+INDEX($D$2:$E$14,MATCH(K6,$C$2:$C$14,0),2)</f>
        <v>8.0000021599999993</v>
      </c>
      <c r="N6" s="141">
        <f>INDEX(Tabulka!$B$4:$AF$84,MATCH(J6,Tabulka!$A$4:$A$84,0),30)+INDEX($D$2:$E$14,MATCH(K6,$C$2:$C$14,0),2)</f>
        <v>2.1600200000000006E-6</v>
      </c>
      <c r="O6" s="141">
        <f>INDEX(Tabulka!$B$4:$AF$84,MATCH(J6,Tabulka!$A$4:$A$84,0)+2,30)+INDEX($D$2:$E$14,MATCH(K6,$C$2:$C$14,0),2)</f>
        <v>1.00000216001</v>
      </c>
      <c r="P6" s="141">
        <f>INDEX(Tabulka!$B$4:$AF$84,MATCH(J6,Tabulka!$A$4:$A$84,0)+1,30)+INDEX($D$2:$E$14,MATCH(K6,$C$2:$C$14,0),2)</f>
        <v>2.1600200000000006E-6</v>
      </c>
      <c r="Q6" s="6">
        <f t="shared" si="4"/>
        <v>141180.3076234578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Jarda Klein</v>
      </c>
      <c r="T6" s="49">
        <f t="shared" si="6"/>
        <v>141180.3076234578</v>
      </c>
      <c r="U6" s="50">
        <f t="shared" si="7"/>
        <v>1.0000021699899999</v>
      </c>
      <c r="V6" s="50">
        <f t="shared" si="8"/>
        <v>-1.0000021699899999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64.375002159999994</v>
      </c>
      <c r="X6" s="43">
        <v>5</v>
      </c>
      <c r="Y6" s="51">
        <f t="shared" si="9"/>
        <v>60.400002129999997</v>
      </c>
      <c r="Z6" s="51"/>
      <c r="AA6" s="51">
        <f t="shared" si="10"/>
        <v>60.400002129999997</v>
      </c>
      <c r="AB6" s="43" t="str">
        <f t="shared" si="11"/>
        <v>Kuba Šedivý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Míra Šedivý</v>
      </c>
      <c r="K7" s="41">
        <f t="shared" si="3"/>
        <v>2.1300000000000008E-6</v>
      </c>
      <c r="L7" s="141">
        <f>INDEX(Tabulka!$A$4:$AF$84,MATCH(J7,Tabulka!$A$4:$A$84,0)-1,31)+INDEX($D$2:$E$14,MATCH(K7,$C$2:$C$14,0),2)</f>
        <v>1.00000212001</v>
      </c>
      <c r="M7" s="141">
        <f>INDEX(Tabulka!$A$4:$AF$80,MATCH(List4!$J7,Tabulka!$A$4:$A$80,0)+3,31)+INDEX($D$2:$E$14,MATCH(K7,$C$2:$C$14,0),2)</f>
        <v>9.0000021199999996</v>
      </c>
      <c r="N7" s="141">
        <f>INDEX(Tabulka!$B$4:$AF$84,MATCH(J7,Tabulka!$A$4:$A$84,0),30)+INDEX($D$2:$E$14,MATCH(K7,$C$2:$C$14,0),2)</f>
        <v>1.00000212001</v>
      </c>
      <c r="O7" s="141">
        <f>INDEX(Tabulka!$B$4:$AF$84,MATCH(J7,Tabulka!$A$4:$A$84,0)+2,30)+INDEX($D$2:$E$14,MATCH(K7,$C$2:$C$14,0),2)</f>
        <v>1.00000212001</v>
      </c>
      <c r="P7" s="141">
        <f>INDEX(Tabulka!$B$4:$AF$84,MATCH(J7,Tabulka!$A$4:$A$84,0)+1,30)+INDEX($D$2:$E$14,MATCH(K7,$C$2:$C$14,0),2)</f>
        <v>2.00000212001</v>
      </c>
      <c r="Q7" s="6">
        <f t="shared" si="4"/>
        <v>2880.3019536388001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Míra Šedivý</v>
      </c>
      <c r="T7" s="49">
        <f t="shared" si="6"/>
        <v>2880.3019536388001</v>
      </c>
      <c r="U7" s="50">
        <f t="shared" si="7"/>
        <v>2.1300000000000008E-6</v>
      </c>
      <c r="V7" s="50">
        <f t="shared" si="8"/>
        <v>-2.1300000000000008E-6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59.00000215</v>
      </c>
      <c r="X7" s="43">
        <v>6</v>
      </c>
      <c r="Y7" s="51">
        <f t="shared" si="9"/>
        <v>64.375002159999994</v>
      </c>
      <c r="Z7" s="51"/>
      <c r="AA7" s="51">
        <f t="shared" si="10"/>
        <v>64.375002159999994</v>
      </c>
      <c r="AB7" s="43" t="str">
        <f t="shared" si="11"/>
        <v>Jarda Klein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2.0000021499899998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Pavel Pernekr</v>
      </c>
      <c r="K8" s="41">
        <f t="shared" si="3"/>
        <v>-0.99999783998999991</v>
      </c>
      <c r="L8" s="141">
        <f>INDEX(Tabulka!$A$4:$AF$84,MATCH(J8,Tabulka!$A$4:$A$84,0)-1,31)+INDEX($D$2:$E$14,MATCH(K8,$C$2:$C$14,0),2)</f>
        <v>2.0000021500299998</v>
      </c>
      <c r="M8" s="141">
        <f>INDEX(Tabulka!$A$4:$AF$80,MATCH(List4!$J8,Tabulka!$A$4:$A$80,0)+3,31)+INDEX($D$2:$E$14,MATCH(K8,$C$2:$C$14,0),2)</f>
        <v>20.00000215</v>
      </c>
      <c r="N8" s="141">
        <f>INDEX(Tabulka!$B$4:$AF$84,MATCH(J8,Tabulka!$A$4:$A$84,0),30)+INDEX($D$2:$E$14,MATCH(K8,$C$2:$C$14,0),2)</f>
        <v>3.0000021500199998</v>
      </c>
      <c r="O8" s="141">
        <f>INDEX(Tabulka!$B$4:$AF$84,MATCH(J8,Tabulka!$A$4:$A$84,0)+2,30)+INDEX($D$2:$E$14,MATCH(K8,$C$2:$C$14,0),2)</f>
        <v>3.0000021500199998</v>
      </c>
      <c r="P8" s="141">
        <f>INDEX(Tabulka!$B$4:$AF$84,MATCH(J8,Tabulka!$A$4:$A$84,0)+1,30)+INDEX($D$2:$E$14,MATCH(K8,$C$2:$C$14,0),2)</f>
        <v>4.0000021500200003</v>
      </c>
      <c r="Q8" s="6">
        <f t="shared" si="4"/>
        <v>-135999.70170361997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-135999.70170361997</v>
      </c>
      <c r="U8" s="50">
        <f t="shared" si="7"/>
        <v>-0.99999783998999991</v>
      </c>
      <c r="V8" s="50">
        <f t="shared" si="8"/>
        <v>0.99999783998999991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58.650002139999998</v>
      </c>
      <c r="X8" s="43">
        <v>7</v>
      </c>
      <c r="Y8" s="51">
        <f t="shared" si="9"/>
        <v>71.214287834285713</v>
      </c>
      <c r="Z8" s="51"/>
      <c r="AA8" s="51">
        <f t="shared" si="10"/>
        <v>71.214287834285713</v>
      </c>
      <c r="AB8" s="43" t="str">
        <f t="shared" si="11"/>
        <v>Jiří Blín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-0.99999785999999991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Kuba Šedivý</v>
      </c>
      <c r="K9" s="41">
        <f t="shared" si="3"/>
        <v>-0.99999785999999991</v>
      </c>
      <c r="L9" s="141">
        <f>INDEX(Tabulka!$A$4:$AF$84,MATCH(J9,Tabulka!$A$4:$A$84,0)-1,31)+INDEX($D$2:$E$14,MATCH(K9,$C$2:$C$14,0),2)</f>
        <v>2.0000021299999999</v>
      </c>
      <c r="M9" s="141">
        <f>INDEX(Tabulka!$A$4:$AF$80,MATCH(List4!$J9,Tabulka!$A$4:$A$80,0)+3,31)+INDEX($D$2:$E$14,MATCH(K9,$C$2:$C$14,0),2)</f>
        <v>10.00000213</v>
      </c>
      <c r="N9" s="141">
        <f>INDEX(Tabulka!$B$4:$AF$84,MATCH(J9,Tabulka!$A$4:$A$84,0),30)+INDEX($D$2:$E$14,MATCH(K9,$C$2:$C$14,0),2)</f>
        <v>3.0000021299999999</v>
      </c>
      <c r="O9" s="141">
        <f>INDEX(Tabulka!$B$4:$AF$84,MATCH(J9,Tabulka!$A$4:$A$84,0)+2,30)+INDEX($D$2:$E$14,MATCH(K9,$C$2:$C$14,0),2)</f>
        <v>2.0000021300099999</v>
      </c>
      <c r="P9" s="141">
        <f>INDEX(Tabulka!$B$4:$AF$84,MATCH(J9,Tabulka!$A$4:$A$84,0)+1,30)+INDEX($D$2:$E$14,MATCH(K9,$C$2:$C$14,0),2)</f>
        <v>5.0000021300000004</v>
      </c>
      <c r="Q9" s="6">
        <f t="shared" si="4"/>
        <v>-136999.704467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Kuba Šedivý</v>
      </c>
      <c r="T9" s="49">
        <f t="shared" si="6"/>
        <v>-136999.704467</v>
      </c>
      <c r="U9" s="50">
        <f t="shared" si="7"/>
        <v>-0.99999785999999991</v>
      </c>
      <c r="V9" s="50">
        <f t="shared" si="8"/>
        <v>0.99999785999999991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60.400002129999997</v>
      </c>
      <c r="X9" s="43">
        <v>8</v>
      </c>
      <c r="Y9" s="51">
        <f t="shared" si="9"/>
        <v>77.142859312857141</v>
      </c>
      <c r="Z9" s="51"/>
      <c r="AA9" s="51">
        <f t="shared" si="10"/>
        <v>77.142859312857141</v>
      </c>
      <c r="AB9" s="43" t="str">
        <f t="shared" si="11"/>
        <v>Libor Hruška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2.1300000000000008E-6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Jiří Blín</v>
      </c>
      <c r="K10" s="41">
        <f t="shared" si="3"/>
        <v>-1.9999977899900001</v>
      </c>
      <c r="L10" s="141">
        <f>INDEX(Tabulka!$A$4:$AF$84,MATCH(J10,Tabulka!$A$4:$A$84,0)-1,31)+INDEX($D$2:$E$14,MATCH(K10,$C$2:$C$14,0),2)</f>
        <v>1.00000220003</v>
      </c>
      <c r="M10" s="141">
        <f>INDEX(Tabulka!$A$4:$AF$80,MATCH(List4!$J10,Tabulka!$A$4:$A$80,0)+3,31)+INDEX($D$2:$E$14,MATCH(K10,$C$2:$C$14,0),2)</f>
        <v>14.000002200000001</v>
      </c>
      <c r="N10" s="141">
        <f>INDEX(Tabulka!$B$4:$AF$84,MATCH(J10,Tabulka!$A$4:$A$84,0),30)+INDEX($D$2:$E$14,MATCH(K10,$C$2:$C$14,0),2)</f>
        <v>3.00000220002</v>
      </c>
      <c r="O10" s="141">
        <f>INDEX(Tabulka!$B$4:$AF$84,MATCH(J10,Tabulka!$A$4:$A$84,0)+2,30)+INDEX($D$2:$E$14,MATCH(K10,$C$2:$C$14,0),2)</f>
        <v>2.00000220003</v>
      </c>
      <c r="P10" s="141">
        <f>INDEX(Tabulka!$B$4:$AF$84,MATCH(J10,Tabulka!$A$4:$A$84,0)+1,30)+INDEX($D$2:$E$14,MATCH(K10,$C$2:$C$14,0),2)</f>
        <v>3.00000220002</v>
      </c>
      <c r="Q10" s="6">
        <f t="shared" si="4"/>
        <v>-274599.69479862001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Jiří Blín</v>
      </c>
      <c r="T10" s="49">
        <f t="shared" si="6"/>
        <v>-274599.69479862001</v>
      </c>
      <c r="U10" s="50">
        <f t="shared" si="7"/>
        <v>-1.9999977899900001</v>
      </c>
      <c r="V10" s="50">
        <f t="shared" si="8"/>
        <v>1.9999977899900001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71.214287834285713</v>
      </c>
      <c r="X10" s="43">
        <v>9</v>
      </c>
      <c r="Y10" s="51">
        <f t="shared" si="9"/>
        <v>78.176472768235286</v>
      </c>
      <c r="Z10" s="51"/>
      <c r="AA10" s="51">
        <f t="shared" si="10"/>
        <v>78.176472768235286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-2.99999787998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Adam Šmíd</v>
      </c>
      <c r="K11" s="41">
        <f t="shared" si="3"/>
        <v>-2.99999787998</v>
      </c>
      <c r="L11" s="141">
        <f>INDEX(Tabulka!$A$4:$AF$84,MATCH(J11,Tabulka!$A$4:$A$84,0)-1,31)+INDEX($D$2:$E$14,MATCH(K11,$C$2:$C$14,0),2)</f>
        <v>2.1100400000000008E-6</v>
      </c>
      <c r="M11" s="141">
        <f>INDEX(Tabulka!$A$4:$AF$80,MATCH(List4!$J11,Tabulka!$A$4:$A$80,0)+3,31)+INDEX($D$2:$E$14,MATCH(K11,$C$2:$C$14,0),2)</f>
        <v>15.00000211</v>
      </c>
      <c r="N11" s="141">
        <f>INDEX(Tabulka!$B$4:$AF$84,MATCH(J11,Tabulka!$A$4:$A$84,0),30)+INDEX($D$2:$E$14,MATCH(K11,$C$2:$C$14,0),2)</f>
        <v>3.0000021100200001</v>
      </c>
      <c r="O11" s="141">
        <f>INDEX(Tabulka!$B$4:$AF$84,MATCH(J11,Tabulka!$A$4:$A$84,0)+2,30)+INDEX($D$2:$E$14,MATCH(K11,$C$2:$C$14,0),2)</f>
        <v>3.0000021100100001</v>
      </c>
      <c r="P11" s="141">
        <f>INDEX(Tabulka!$B$4:$AF$84,MATCH(J11,Tabulka!$A$4:$A$84,0)+1,30)+INDEX($D$2:$E$14,MATCH(K11,$C$2:$C$14,0),2)</f>
        <v>5.0000021100199996</v>
      </c>
      <c r="Q11" s="6">
        <f t="shared" si="4"/>
        <v>-412499.70722624002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Adam Šmíd</v>
      </c>
      <c r="T11" s="49">
        <f t="shared" si="6"/>
        <v>-412499.70722624002</v>
      </c>
      <c r="U11" s="50">
        <f t="shared" si="7"/>
        <v>-2.99999787998</v>
      </c>
      <c r="V11" s="50">
        <f t="shared" si="8"/>
        <v>2.99999787998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83.400002110000003</v>
      </c>
      <c r="X11" s="43">
        <v>10</v>
      </c>
      <c r="Y11" s="51">
        <f t="shared" si="9"/>
        <v>83.400002110000003</v>
      </c>
      <c r="Z11" s="51"/>
      <c r="AA11" s="51">
        <f t="shared" si="10"/>
        <v>83.400002110000003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Jiří Fiala</v>
      </c>
      <c r="K12" s="41">
        <f t="shared" si="3"/>
        <v>-89999.999997809995</v>
      </c>
      <c r="L12" s="141">
        <f>INDEX(Tabulka!$A$4:$AF$84,MATCH(J12,Tabulka!$A$4:$A$84,0)-1,31)+INDEX($D$2:$E$14,MATCH(K12,$C$2:$C$14,0),2)</f>
        <v>-89999.999997809995</v>
      </c>
      <c r="M12" s="141">
        <f>INDEX(Tabulka!$A$4:$AF$80,MATCH(List4!$J12,Tabulka!$A$4:$A$80,0)+3,31)+INDEX($D$2:$E$14,MATCH(K12,$C$2:$C$14,0),2)</f>
        <v>-89999.999997809995</v>
      </c>
      <c r="N12" s="141">
        <f>INDEX(Tabulka!$B$4:$AF$84,MATCH(J12,Tabulka!$A$4:$A$84,0),30)+INDEX($D$2:$E$14,MATCH(K12,$C$2:$C$14,0),2)</f>
        <v>-89999.999997809995</v>
      </c>
      <c r="O12" s="141">
        <f>INDEX(Tabulka!$B$4:$AF$84,MATCH(J12,Tabulka!$A$4:$A$84,0)+2,30)+INDEX($D$2:$E$14,MATCH(K12,$C$2:$C$14,0),2)</f>
        <v>-89999.999997809995</v>
      </c>
      <c r="P12" s="141">
        <f>INDEX(Tabulka!$B$4:$AF$84,MATCH(J12,Tabulka!$A$4:$A$84,0)+1,30)+INDEX($D$2:$E$14,MATCH(K12,$C$2:$C$14,0),2)</f>
        <v>-89999.999997809995</v>
      </c>
      <c r="Q12" s="47">
        <f t="shared" si="4"/>
        <v>-8999999999.7810001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Jiří Fiala</v>
      </c>
      <c r="T12" s="49">
        <f t="shared" si="6"/>
        <v>-8999999999.7810001</v>
      </c>
      <c r="U12" s="50">
        <f t="shared" si="7"/>
        <v>-89999.999997809995</v>
      </c>
      <c r="V12" s="50">
        <f t="shared" si="8"/>
        <v>89999.999997809995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90000.000002400004</v>
      </c>
      <c r="X12" s="43">
        <v>11</v>
      </c>
      <c r="Y12" s="51">
        <f t="shared" si="9"/>
        <v>90000.000002400004</v>
      </c>
      <c r="Z12" s="51"/>
      <c r="AA12" s="51" t="str">
        <f t="shared" si="10"/>
        <v>Neklas</v>
      </c>
      <c r="AB12" s="43" t="str">
        <f t="shared" si="11"/>
        <v>Jiří Fiala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3.0000020999800001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Míra Chalupník</v>
      </c>
      <c r="K13" s="41">
        <f t="shared" si="3"/>
        <v>-89999.999997830004</v>
      </c>
      <c r="L13" s="141">
        <f>INDEX(Tabulka!$A$4:$AF$84,MATCH(J13,Tabulka!$A$4:$A$84,0)-1,31)+INDEX($D$2:$E$14,MATCH(K13,$C$2:$C$14,0),2)</f>
        <v>-89999.999997830004</v>
      </c>
      <c r="M13" s="141">
        <f>INDEX(Tabulka!$A$4:$AF$80,MATCH(List4!$J13,Tabulka!$A$4:$A$80,0)+3,31)+INDEX($D$2:$E$14,MATCH(K13,$C$2:$C$14,0),2)</f>
        <v>-89999.999997830004</v>
      </c>
      <c r="N13" s="141">
        <f>INDEX(Tabulka!$B$4:$AF$84,MATCH(J13,Tabulka!$A$4:$A$84,0),30)+INDEX($D$2:$E$14,MATCH(K13,$C$2:$C$14,0),2)</f>
        <v>-89999.999997830004</v>
      </c>
      <c r="O13" s="141">
        <f>INDEX(Tabulka!$B$4:$AF$84,MATCH(J13,Tabulka!$A$4:$A$84,0)+2,30)+INDEX($D$2:$E$14,MATCH(K13,$C$2:$C$14,0),2)</f>
        <v>-89999.999997830004</v>
      </c>
      <c r="P13" s="141">
        <f>INDEX(Tabulka!$B$4:$AF$84,MATCH(J13,Tabulka!$A$4:$A$84,0)+1,30)+INDEX($D$2:$E$14,MATCH(K13,$C$2:$C$14,0),2)</f>
        <v>-89999.999997830004</v>
      </c>
      <c r="Q13" s="6">
        <f t="shared" si="4"/>
        <v>-8999999999.7830009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Míra Chalupník</v>
      </c>
      <c r="T13" s="49">
        <f t="shared" si="6"/>
        <v>-8999999999.7830009</v>
      </c>
      <c r="U13" s="50">
        <f t="shared" si="7"/>
        <v>-89999.999997830004</v>
      </c>
      <c r="V13" s="50">
        <f t="shared" si="8"/>
        <v>89999.999997830004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Míra Chalupník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6.0000020899699997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2020-02-05T05:48:44Z</dcterms:modified>
  <cp:category>Volnočasové aktivity</cp:category>
  <cp:contentStatus>Probíhající</cp:contentStatus>
</cp:coreProperties>
</file>